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HCAOG\Projects - current\PAACT Transit (24-25 STPG) (W.E. 24)\JWA products\concept maps, internal draft\"/>
    </mc:Choice>
  </mc:AlternateContent>
  <xr:revisionPtr revIDLastSave="0" documentId="8_{3EBA8ADE-8246-4EFC-A7DD-AE5C137BC951}" xr6:coauthVersionLast="47" xr6:coauthVersionMax="47" xr10:uidLastSave="{00000000-0000-0000-0000-000000000000}"/>
  <bookViews>
    <workbookView xWindow="-108" yWindow="-108" windowWidth="23256" windowHeight="13896" activeTab="3" xr2:uid="{A4F1FED2-C708-D141-A3FA-B9D9A1D41944}"/>
  </bookViews>
  <sheets>
    <sheet name="Coverage Concept" sheetId="5" r:id="rId1"/>
    <sheet name="Coverage LOS" sheetId="4" r:id="rId2"/>
    <sheet name="Ridership Concept" sheetId="6" r:id="rId3"/>
    <sheet name="Ridership LOS" sheetId="7" r:id="rId4"/>
  </sheets>
  <definedNames>
    <definedName name="_xlnm.Print_Area" localSheetId="1">'Coverage LOS'!$A$1:$BQ$24</definedName>
    <definedName name="_xlnm.Print_Area" localSheetId="3">'Ridership LOS'!$A$1:$BQ$37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6" i="7" l="1"/>
  <c r="AT36" i="7"/>
  <c r="X36" i="7"/>
  <c r="BP35" i="7"/>
  <c r="AT35" i="7"/>
  <c r="X35" i="7"/>
  <c r="BP34" i="7"/>
  <c r="AT34" i="7"/>
  <c r="X34" i="7"/>
  <c r="BP31" i="7"/>
  <c r="AT31" i="7"/>
  <c r="X31" i="7"/>
  <c r="BP30" i="7"/>
  <c r="AT30" i="7"/>
  <c r="X30" i="7"/>
  <c r="BP29" i="7"/>
  <c r="AT29" i="7"/>
  <c r="X29" i="7"/>
  <c r="BP28" i="7"/>
  <c r="AT28" i="7"/>
  <c r="X28" i="7"/>
  <c r="BP27" i="7"/>
  <c r="AT27" i="7"/>
  <c r="X27" i="7"/>
  <c r="BP26" i="7"/>
  <c r="AT26" i="7"/>
  <c r="X26" i="7"/>
  <c r="BP23" i="7"/>
  <c r="AT23" i="7"/>
  <c r="X23" i="7"/>
  <c r="BP22" i="7"/>
  <c r="AT22" i="7"/>
  <c r="X22" i="7"/>
  <c r="BP21" i="7"/>
  <c r="AT21" i="7"/>
  <c r="X21" i="7"/>
  <c r="BP18" i="7"/>
  <c r="AT18" i="7"/>
  <c r="X18" i="7"/>
  <c r="BP17" i="7"/>
  <c r="AT17" i="7"/>
  <c r="X17" i="7"/>
  <c r="BP16" i="7"/>
  <c r="AT16" i="7"/>
  <c r="X16" i="7"/>
  <c r="BP15" i="7"/>
  <c r="AT15" i="7"/>
  <c r="X15" i="7"/>
  <c r="BP12" i="7"/>
  <c r="AT12" i="7"/>
  <c r="X12" i="7"/>
  <c r="BP11" i="7"/>
  <c r="AT11" i="7"/>
  <c r="X11" i="7"/>
  <c r="BP10" i="7"/>
  <c r="AT10" i="7"/>
  <c r="X10" i="7"/>
  <c r="BP9" i="7"/>
  <c r="AT9" i="7"/>
  <c r="X9" i="7"/>
  <c r="BO6" i="7"/>
  <c r="BC6" i="7"/>
  <c r="AV6" i="7"/>
  <c r="AS6" i="7"/>
  <c r="AG6" i="7"/>
  <c r="Z6" i="7"/>
  <c r="W6" i="7"/>
  <c r="K6" i="7"/>
  <c r="D6" i="7"/>
  <c r="T55" i="6"/>
  <c r="S55" i="6"/>
  <c r="W54" i="6"/>
  <c r="V54" i="6"/>
  <c r="B54" i="6"/>
  <c r="W53" i="6"/>
  <c r="V53" i="6"/>
  <c r="V55" i="6" s="1"/>
  <c r="B53" i="6"/>
  <c r="AR46" i="6"/>
  <c r="AR44" i="6"/>
  <c r="AO44" i="6"/>
  <c r="AR35" i="6"/>
  <c r="AR33" i="6"/>
  <c r="AQ33" i="6"/>
  <c r="AD33" i="6"/>
  <c r="Q33" i="6"/>
  <c r="J33" i="6"/>
  <c r="AH31" i="6"/>
  <c r="AJ31" i="6" s="1"/>
  <c r="AG31" i="6"/>
  <c r="AN31" i="6" s="1"/>
  <c r="AF31" i="6"/>
  <c r="AE31" i="6"/>
  <c r="AM31" i="6" s="1"/>
  <c r="AD31" i="6"/>
  <c r="S31" i="6"/>
  <c r="L31" i="6"/>
  <c r="AC31" i="6" s="1"/>
  <c r="AH30" i="6"/>
  <c r="AH33" i="6" s="1"/>
  <c r="AG30" i="6"/>
  <c r="AG33" i="6" s="1"/>
  <c r="AF30" i="6"/>
  <c r="AF33" i="6" s="1"/>
  <c r="AE30" i="6"/>
  <c r="AM30" i="6" s="1"/>
  <c r="AM33" i="6" s="1"/>
  <c r="AD30" i="6"/>
  <c r="S30" i="6"/>
  <c r="S33" i="6" s="1"/>
  <c r="L30" i="6"/>
  <c r="AC30" i="6" s="1"/>
  <c r="AR24" i="6"/>
  <c r="AQ22" i="6"/>
  <c r="X22" i="6"/>
  <c r="AH19" i="6"/>
  <c r="AH22" i="6" s="1"/>
  <c r="AA19" i="6"/>
  <c r="AA22" i="6" s="1"/>
  <c r="Z19" i="6"/>
  <c r="Z22" i="6" s="1"/>
  <c r="T19" i="6"/>
  <c r="T22" i="6" s="1"/>
  <c r="Q19" i="6"/>
  <c r="S19" i="6" s="1"/>
  <c r="M19" i="6"/>
  <c r="AD19" i="6" s="1"/>
  <c r="J19" i="6"/>
  <c r="J22" i="6" s="1"/>
  <c r="F19" i="6"/>
  <c r="AQ16" i="6"/>
  <c r="X16" i="6"/>
  <c r="AD14" i="6"/>
  <c r="AA14" i="6"/>
  <c r="AH14" i="6" s="1"/>
  <c r="Z14" i="6"/>
  <c r="AG14" i="6" s="1"/>
  <c r="T14" i="6"/>
  <c r="AF14" i="6" s="1"/>
  <c r="AJ14" i="6" s="1"/>
  <c r="O14" i="6"/>
  <c r="V14" i="6" s="1"/>
  <c r="M14" i="6"/>
  <c r="J14" i="6"/>
  <c r="L14" i="6" s="1"/>
  <c r="AC14" i="6" s="1"/>
  <c r="F14" i="6"/>
  <c r="AH13" i="6"/>
  <c r="AF13" i="6"/>
  <c r="AJ13" i="6" s="1"/>
  <c r="AD13" i="6"/>
  <c r="AA13" i="6"/>
  <c r="Z13" i="6"/>
  <c r="AG13" i="6" s="1"/>
  <c r="V13" i="6"/>
  <c r="T13" i="6"/>
  <c r="O13" i="6"/>
  <c r="Q13" i="6" s="1"/>
  <c r="S13" i="6" s="1"/>
  <c r="AE13" i="6" s="1"/>
  <c r="M13" i="6"/>
  <c r="J13" i="6"/>
  <c r="L13" i="6" s="1"/>
  <c r="AC13" i="6" s="1"/>
  <c r="F13" i="6"/>
  <c r="AF12" i="6"/>
  <c r="AA12" i="6"/>
  <c r="AA16" i="6" s="1"/>
  <c r="Z12" i="6"/>
  <c r="Z16" i="6" s="1"/>
  <c r="V12" i="6"/>
  <c r="T12" i="6"/>
  <c r="T16" i="6" s="1"/>
  <c r="O12" i="6"/>
  <c r="Q12" i="6" s="1"/>
  <c r="M12" i="6"/>
  <c r="AD12" i="6" s="1"/>
  <c r="J12" i="6"/>
  <c r="J16" i="6" s="1"/>
  <c r="F12" i="6"/>
  <c r="AQ9" i="6"/>
  <c r="X9" i="6"/>
  <c r="X24" i="6" s="1"/>
  <c r="AH7" i="6"/>
  <c r="AF7" i="6"/>
  <c r="AD7" i="6"/>
  <c r="AJ7" i="6" s="1"/>
  <c r="AA7" i="6"/>
  <c r="Z7" i="6"/>
  <c r="AG7" i="6" s="1"/>
  <c r="T7" i="6"/>
  <c r="O7" i="6"/>
  <c r="V7" i="6" s="1"/>
  <c r="M7" i="6"/>
  <c r="J7" i="6"/>
  <c r="L7" i="6" s="1"/>
  <c r="AC7" i="6" s="1"/>
  <c r="F7" i="6"/>
  <c r="Z6" i="6"/>
  <c r="Z9" i="6" s="1"/>
  <c r="V6" i="6"/>
  <c r="T6" i="6"/>
  <c r="AF6" i="6" s="1"/>
  <c r="AF9" i="6" s="1"/>
  <c r="O6" i="6"/>
  <c r="Q6" i="6" s="1"/>
  <c r="J6" i="6"/>
  <c r="L6" i="6" s="1"/>
  <c r="D6" i="6"/>
  <c r="AA6" i="6" s="1"/>
  <c r="AH54" i="6" l="1"/>
  <c r="S12" i="6"/>
  <c r="AD22" i="6"/>
  <c r="AI13" i="6"/>
  <c r="AC6" i="6"/>
  <c r="L9" i="6"/>
  <c r="AJ12" i="6"/>
  <c r="AJ16" i="6" s="1"/>
  <c r="AD16" i="6"/>
  <c r="AL31" i="6"/>
  <c r="AO31" i="6" s="1"/>
  <c r="AI31" i="6"/>
  <c r="AA9" i="6"/>
  <c r="AA24" i="6" s="1"/>
  <c r="AH6" i="6"/>
  <c r="AH9" i="6" s="1"/>
  <c r="AH24" i="6" s="1"/>
  <c r="S6" i="6"/>
  <c r="Z54" i="6"/>
  <c r="AL30" i="6"/>
  <c r="AI30" i="6"/>
  <c r="AI33" i="6" s="1"/>
  <c r="AC33" i="6"/>
  <c r="AA54" i="6"/>
  <c r="AC54" i="6" s="1"/>
  <c r="S22" i="6"/>
  <c r="AE19" i="6"/>
  <c r="Z24" i="6"/>
  <c r="AG12" i="6"/>
  <c r="M16" i="6"/>
  <c r="AN30" i="6"/>
  <c r="AN33" i="6" s="1"/>
  <c r="T9" i="6"/>
  <c r="T24" i="6" s="1"/>
  <c r="F6" i="6"/>
  <c r="Q7" i="6"/>
  <c r="S7" i="6" s="1"/>
  <c r="AE7" i="6" s="1"/>
  <c r="L12" i="6"/>
  <c r="AH12" i="6"/>
  <c r="AH16" i="6" s="1"/>
  <c r="M22" i="6"/>
  <c r="X53" i="6"/>
  <c r="AA53" i="6" s="1"/>
  <c r="W55" i="6"/>
  <c r="Q22" i="6"/>
  <c r="X54" i="6"/>
  <c r="L33" i="6"/>
  <c r="AF19" i="6"/>
  <c r="AF22" i="6" s="1"/>
  <c r="J9" i="6"/>
  <c r="J24" i="6" s="1"/>
  <c r="AG19" i="6"/>
  <c r="AG6" i="6"/>
  <c r="M6" i="6"/>
  <c r="AE33" i="6"/>
  <c r="Q14" i="6"/>
  <c r="S14" i="6" s="1"/>
  <c r="AE14" i="6" s="1"/>
  <c r="L19" i="6"/>
  <c r="AJ30" i="6"/>
  <c r="AJ33" i="6" s="1"/>
  <c r="AF16" i="6"/>
  <c r="AF24" i="6" s="1"/>
  <c r="AD53" i="6" l="1"/>
  <c r="AA55" i="6"/>
  <c r="AC53" i="6"/>
  <c r="Q9" i="6"/>
  <c r="AE6" i="6"/>
  <c r="S9" i="6"/>
  <c r="Q16" i="6"/>
  <c r="AI54" i="6"/>
  <c r="AJ54" i="6" s="1"/>
  <c r="AD6" i="6"/>
  <c r="M9" i="6"/>
  <c r="M24" i="6" s="1"/>
  <c r="AG22" i="6"/>
  <c r="AO30" i="6"/>
  <c r="AO33" i="6" s="1"/>
  <c r="AL33" i="6"/>
  <c r="AG16" i="6"/>
  <c r="AI14" i="6"/>
  <c r="AJ19" i="6"/>
  <c r="AJ22" i="6" s="1"/>
  <c r="AE12" i="6"/>
  <c r="S16" i="6"/>
  <c r="L16" i="6"/>
  <c r="L24" i="6" s="1"/>
  <c r="AC12" i="6"/>
  <c r="AL54" i="6"/>
  <c r="AE54" i="6"/>
  <c r="AH53" i="6"/>
  <c r="AC9" i="6"/>
  <c r="AG9" i="6"/>
  <c r="X55" i="6"/>
  <c r="Z53" i="6"/>
  <c r="Z55" i="6" s="1"/>
  <c r="AC19" i="6"/>
  <c r="L22" i="6"/>
  <c r="AE22" i="6"/>
  <c r="AI7" i="6"/>
  <c r="AJ53" i="6" l="1"/>
  <c r="AJ55" i="6" s="1"/>
  <c r="AH55" i="6"/>
  <c r="AN54" i="6"/>
  <c r="AC16" i="6"/>
  <c r="AI12" i="6"/>
  <c r="AI16" i="6" s="1"/>
  <c r="AE16" i="6"/>
  <c r="AI53" i="6"/>
  <c r="AI55" i="6" s="1"/>
  <c r="AE9" i="6"/>
  <c r="AE24" i="6" s="1"/>
  <c r="Q24" i="6"/>
  <c r="AG24" i="6"/>
  <c r="AJ6" i="6"/>
  <c r="AJ9" i="6" s="1"/>
  <c r="AJ24" i="6" s="1"/>
  <c r="AD9" i="6"/>
  <c r="AD24" i="6" s="1"/>
  <c r="AI19" i="6"/>
  <c r="AI22" i="6" s="1"/>
  <c r="AC22" i="6"/>
  <c r="AC24" i="6" s="1"/>
  <c r="S24" i="6"/>
  <c r="AL53" i="6"/>
  <c r="AE53" i="6"/>
  <c r="AC55" i="6"/>
  <c r="AI6" i="6"/>
  <c r="AI9" i="6" s="1"/>
  <c r="AM53" i="6"/>
  <c r="AD55" i="6"/>
  <c r="AM55" i="6" s="1"/>
  <c r="AI24" i="6" l="1"/>
  <c r="AL55" i="6"/>
  <c r="AN53" i="6"/>
  <c r="AE55" i="6"/>
  <c r="AN55" i="6" s="1"/>
  <c r="AO26" i="6" s="1"/>
  <c r="AN7" i="6" l="1"/>
  <c r="AL7" i="6"/>
  <c r="AO7" i="6" s="1"/>
  <c r="AN14" i="6"/>
  <c r="AM13" i="6"/>
  <c r="AN13" i="6"/>
  <c r="AL14" i="6"/>
  <c r="AL13" i="6"/>
  <c r="AO13" i="6" s="1"/>
  <c r="AN19" i="6"/>
  <c r="AN22" i="6" s="1"/>
  <c r="AL6" i="6"/>
  <c r="AM7" i="6"/>
  <c r="AM19" i="6"/>
  <c r="AM22" i="6" s="1"/>
  <c r="AM14" i="6"/>
  <c r="AN6" i="6"/>
  <c r="AN12" i="6"/>
  <c r="AN16" i="6" s="1"/>
  <c r="AL12" i="6"/>
  <c r="AM12" i="6"/>
  <c r="AM16" i="6" s="1"/>
  <c r="AM6" i="6"/>
  <c r="AL19" i="6"/>
  <c r="AO12" i="6" l="1"/>
  <c r="AL16" i="6"/>
  <c r="AO6" i="6"/>
  <c r="AO9" i="6" s="1"/>
  <c r="AL9" i="6"/>
  <c r="AN9" i="6"/>
  <c r="AN24" i="6" s="1"/>
  <c r="AO19" i="6"/>
  <c r="AO22" i="6" s="1"/>
  <c r="AL22" i="6"/>
  <c r="AO14" i="6"/>
  <c r="AM9" i="6"/>
  <c r="AM24" i="6" s="1"/>
  <c r="AL24" i="6" l="1"/>
  <c r="AO24" i="6"/>
  <c r="AO16" i="6"/>
  <c r="AO46" i="6" l="1"/>
  <c r="AO35" i="6"/>
  <c r="BP36" i="4" l="1"/>
  <c r="AT36" i="4"/>
  <c r="X36" i="4"/>
  <c r="BP35" i="4"/>
  <c r="AT35" i="4"/>
  <c r="X35" i="4"/>
  <c r="BP34" i="4"/>
  <c r="AT34" i="4"/>
  <c r="X34" i="4"/>
  <c r="BP23" i="4"/>
  <c r="AT23" i="4"/>
  <c r="X23" i="4"/>
  <c r="AG20" i="5"/>
  <c r="AA20" i="5"/>
  <c r="AH20" i="5" s="1"/>
  <c r="Z20" i="5"/>
  <c r="T20" i="5"/>
  <c r="AF20" i="5" s="1"/>
  <c r="O20" i="5"/>
  <c r="V20" i="5" s="1"/>
  <c r="M20" i="5"/>
  <c r="AD20" i="5" s="1"/>
  <c r="J20" i="5"/>
  <c r="L20" i="5" s="1"/>
  <c r="AC20" i="5" s="1"/>
  <c r="F20" i="5"/>
  <c r="F19" i="5"/>
  <c r="F14" i="5"/>
  <c r="F13" i="5"/>
  <c r="F12" i="5"/>
  <c r="AG5" i="5"/>
  <c r="AA5" i="5"/>
  <c r="AH5" i="5" s="1"/>
  <c r="Z5" i="5"/>
  <c r="T5" i="5"/>
  <c r="AF5" i="5" s="1"/>
  <c r="O5" i="5"/>
  <c r="V5" i="5" s="1"/>
  <c r="M5" i="5"/>
  <c r="AD5" i="5" s="1"/>
  <c r="J5" i="5"/>
  <c r="L5" i="5" s="1"/>
  <c r="AC5" i="5" s="1"/>
  <c r="F6" i="5"/>
  <c r="F5" i="5"/>
  <c r="V55" i="5"/>
  <c r="T55" i="5"/>
  <c r="S55" i="5"/>
  <c r="AA54" i="5"/>
  <c r="AC54" i="5" s="1"/>
  <c r="X54" i="5"/>
  <c r="W54" i="5"/>
  <c r="V54" i="5"/>
  <c r="Z54" i="5" s="1"/>
  <c r="B54" i="5"/>
  <c r="W53" i="5"/>
  <c r="W55" i="5" s="1"/>
  <c r="V53" i="5"/>
  <c r="B53" i="5"/>
  <c r="AR44" i="5"/>
  <c r="AO44" i="5"/>
  <c r="AR33" i="5"/>
  <c r="AQ33" i="5"/>
  <c r="AD33" i="5"/>
  <c r="S33" i="5"/>
  <c r="Q33" i="5"/>
  <c r="J33" i="5"/>
  <c r="AH31" i="5"/>
  <c r="AG31" i="5"/>
  <c r="AN31" i="5" s="1"/>
  <c r="AF31" i="5"/>
  <c r="AE31" i="5"/>
  <c r="AM31" i="5" s="1"/>
  <c r="AD31" i="5"/>
  <c r="AJ31" i="5" s="1"/>
  <c r="S31" i="5"/>
  <c r="L31" i="5"/>
  <c r="AC31" i="5" s="1"/>
  <c r="AH30" i="5"/>
  <c r="AJ30" i="5" s="1"/>
  <c r="AJ33" i="5" s="1"/>
  <c r="AG30" i="5"/>
  <c r="AG33" i="5" s="1"/>
  <c r="AF30" i="5"/>
  <c r="AF33" i="5" s="1"/>
  <c r="AD30" i="5"/>
  <c r="S30" i="5"/>
  <c r="AE30" i="5" s="1"/>
  <c r="L30" i="5"/>
  <c r="L33" i="5" s="1"/>
  <c r="AR24" i="5"/>
  <c r="AR35" i="5" s="1"/>
  <c r="AQ22" i="5"/>
  <c r="X22" i="5"/>
  <c r="AG19" i="5"/>
  <c r="AA19" i="5"/>
  <c r="AA22" i="5" s="1"/>
  <c r="Z19" i="5"/>
  <c r="Z22" i="5" s="1"/>
  <c r="T19" i="5"/>
  <c r="T22" i="5" s="1"/>
  <c r="Q19" i="5"/>
  <c r="S19" i="5" s="1"/>
  <c r="M19" i="5"/>
  <c r="J19" i="5"/>
  <c r="L19" i="5" s="1"/>
  <c r="AQ16" i="5"/>
  <c r="X16" i="5"/>
  <c r="AA14" i="5"/>
  <c r="AH14" i="5" s="1"/>
  <c r="Z14" i="5"/>
  <c r="AG14" i="5" s="1"/>
  <c r="T14" i="5"/>
  <c r="AF14" i="5" s="1"/>
  <c r="O14" i="5"/>
  <c r="V14" i="5" s="1"/>
  <c r="M14" i="5"/>
  <c r="AD14" i="5" s="1"/>
  <c r="J14" i="5"/>
  <c r="L14" i="5" s="1"/>
  <c r="AC14" i="5" s="1"/>
  <c r="AA13" i="5"/>
  <c r="AH13" i="5" s="1"/>
  <c r="Z13" i="5"/>
  <c r="AG13" i="5" s="1"/>
  <c r="V13" i="5"/>
  <c r="T13" i="5"/>
  <c r="AF13" i="5" s="1"/>
  <c r="O13" i="5"/>
  <c r="Q13" i="5" s="1"/>
  <c r="S13" i="5" s="1"/>
  <c r="AE13" i="5" s="1"/>
  <c r="M13" i="5"/>
  <c r="J13" i="5"/>
  <c r="L13" i="5" s="1"/>
  <c r="AC13" i="5" s="1"/>
  <c r="AA12" i="5"/>
  <c r="Z12" i="5"/>
  <c r="AG12" i="5" s="1"/>
  <c r="T12" i="5"/>
  <c r="O12" i="5"/>
  <c r="Q12" i="5" s="1"/>
  <c r="M12" i="5"/>
  <c r="AD12" i="5" s="1"/>
  <c r="J12" i="5"/>
  <c r="L12" i="5" s="1"/>
  <c r="AQ9" i="5"/>
  <c r="Z9" i="5"/>
  <c r="X9" i="5"/>
  <c r="AH7" i="5"/>
  <c r="AC7" i="5"/>
  <c r="AH54" i="5" s="1"/>
  <c r="AA7" i="5"/>
  <c r="Z7" i="5"/>
  <c r="AG7" i="5" s="1"/>
  <c r="T7" i="5"/>
  <c r="AF7" i="5" s="1"/>
  <c r="O7" i="5"/>
  <c r="V7" i="5" s="1"/>
  <c r="M7" i="5"/>
  <c r="AD7" i="5" s="1"/>
  <c r="L7" i="5"/>
  <c r="J7" i="5"/>
  <c r="F7" i="5"/>
  <c r="AG6" i="5"/>
  <c r="AG9" i="5" s="1"/>
  <c r="AA6" i="5"/>
  <c r="AH6" i="5" s="1"/>
  <c r="Z6" i="5"/>
  <c r="T6" i="5"/>
  <c r="AF6" i="5" s="1"/>
  <c r="O6" i="5"/>
  <c r="V6" i="5" s="1"/>
  <c r="M6" i="5"/>
  <c r="J6" i="5"/>
  <c r="L6" i="5" s="1"/>
  <c r="BP31" i="4"/>
  <c r="AT31" i="4"/>
  <c r="X31" i="4"/>
  <c r="BP30" i="4"/>
  <c r="AT30" i="4"/>
  <c r="X30" i="4"/>
  <c r="BP29" i="4"/>
  <c r="AT29" i="4"/>
  <c r="X29" i="4"/>
  <c r="BP28" i="4"/>
  <c r="AT28" i="4"/>
  <c r="X28" i="4"/>
  <c r="BP27" i="4"/>
  <c r="AT27" i="4"/>
  <c r="X27" i="4"/>
  <c r="BP26" i="4"/>
  <c r="AT26" i="4"/>
  <c r="X26" i="4"/>
  <c r="BP22" i="4"/>
  <c r="AT22" i="4"/>
  <c r="X22" i="4"/>
  <c r="BP21" i="4"/>
  <c r="AT21" i="4"/>
  <c r="X21" i="4"/>
  <c r="BP18" i="4"/>
  <c r="AT18" i="4"/>
  <c r="X18" i="4"/>
  <c r="BP17" i="4"/>
  <c r="AT17" i="4"/>
  <c r="X17" i="4"/>
  <c r="BP16" i="4"/>
  <c r="AT16" i="4"/>
  <c r="X16" i="4"/>
  <c r="BP15" i="4"/>
  <c r="AT15" i="4"/>
  <c r="X15" i="4"/>
  <c r="BP12" i="4"/>
  <c r="AT12" i="4"/>
  <c r="X12" i="4"/>
  <c r="BP11" i="4"/>
  <c r="AT11" i="4"/>
  <c r="X11" i="4"/>
  <c r="BP10" i="4"/>
  <c r="AT10" i="4"/>
  <c r="X10" i="4"/>
  <c r="BP9" i="4"/>
  <c r="AT9" i="4"/>
  <c r="X9" i="4"/>
  <c r="BO6" i="4"/>
  <c r="BC6" i="4"/>
  <c r="AV6" i="4"/>
  <c r="AS6" i="4"/>
  <c r="AG6" i="4"/>
  <c r="Z6" i="4"/>
  <c r="W6" i="4"/>
  <c r="K6" i="4"/>
  <c r="D6" i="4"/>
  <c r="AJ7" i="5" l="1"/>
  <c r="AJ20" i="5"/>
  <c r="T16" i="5"/>
  <c r="Q20" i="5"/>
  <c r="M22" i="5"/>
  <c r="AG22" i="5"/>
  <c r="X24" i="5"/>
  <c r="AH19" i="5"/>
  <c r="AH22" i="5" s="1"/>
  <c r="AF19" i="5"/>
  <c r="AF22" i="5" s="1"/>
  <c r="V12" i="5"/>
  <c r="J16" i="5"/>
  <c r="AJ14" i="5"/>
  <c r="M16" i="5"/>
  <c r="AA16" i="5"/>
  <c r="AH9" i="5"/>
  <c r="AJ5" i="5"/>
  <c r="T9" i="5"/>
  <c r="Q5" i="5"/>
  <c r="S5" i="5" s="1"/>
  <c r="AE5" i="5" s="1"/>
  <c r="M9" i="5"/>
  <c r="M24" i="5" s="1"/>
  <c r="X53" i="5"/>
  <c r="Z53" i="5" s="1"/>
  <c r="Z55" i="5" s="1"/>
  <c r="J9" i="5"/>
  <c r="AA9" i="5"/>
  <c r="AA24" i="5" s="1"/>
  <c r="L22" i="5"/>
  <c r="AC19" i="5"/>
  <c r="AE19" i="5"/>
  <c r="AM30" i="5"/>
  <c r="AM33" i="5" s="1"/>
  <c r="AE33" i="5"/>
  <c r="Z24" i="5"/>
  <c r="AG16" i="5"/>
  <c r="AG24" i="5" s="1"/>
  <c r="AI13" i="5"/>
  <c r="AC12" i="5"/>
  <c r="L16" i="5"/>
  <c r="AC6" i="5"/>
  <c r="L9" i="5"/>
  <c r="AE54" i="5"/>
  <c r="AL54" i="5"/>
  <c r="AI31" i="5"/>
  <c r="AL31" i="5"/>
  <c r="AO31" i="5" s="1"/>
  <c r="AF9" i="5"/>
  <c r="AF12" i="5"/>
  <c r="AF16" i="5" s="1"/>
  <c r="AD6" i="5"/>
  <c r="AH12" i="5"/>
  <c r="AH16" i="5" s="1"/>
  <c r="Z16" i="5"/>
  <c r="J22" i="5"/>
  <c r="AR46" i="5"/>
  <c r="Q7" i="5"/>
  <c r="S7" i="5" s="1"/>
  <c r="AE7" i="5" s="1"/>
  <c r="Q6" i="5"/>
  <c r="X55" i="5"/>
  <c r="AH33" i="5"/>
  <c r="AC30" i="5"/>
  <c r="AD19" i="5"/>
  <c r="AN30" i="5"/>
  <c r="AN33" i="5" s="1"/>
  <c r="Q14" i="5"/>
  <c r="S14" i="5" s="1"/>
  <c r="AE14" i="5" s="1"/>
  <c r="S12" i="5"/>
  <c r="AA53" i="5"/>
  <c r="AD13" i="5"/>
  <c r="AJ13" i="5" s="1"/>
  <c r="T24" i="5" l="1"/>
  <c r="Q22" i="5"/>
  <c r="S20" i="5"/>
  <c r="Q16" i="5"/>
  <c r="L24" i="5"/>
  <c r="J24" i="5"/>
  <c r="AF24" i="5"/>
  <c r="AH24" i="5"/>
  <c r="AI5" i="5"/>
  <c r="S6" i="5"/>
  <c r="Q9" i="5"/>
  <c r="Q24" i="5" s="1"/>
  <c r="AI7" i="5"/>
  <c r="AI54" i="5"/>
  <c r="AJ54" i="5" s="1"/>
  <c r="AN54" i="5" s="1"/>
  <c r="AC9" i="5"/>
  <c r="AH53" i="5"/>
  <c r="AJ12" i="5"/>
  <c r="AJ16" i="5" s="1"/>
  <c r="AI19" i="5"/>
  <c r="AC22" i="5"/>
  <c r="AL30" i="5"/>
  <c r="AI30" i="5"/>
  <c r="AI33" i="5" s="1"/>
  <c r="AC33" i="5"/>
  <c r="AD53" i="5"/>
  <c r="AC53" i="5"/>
  <c r="AA55" i="5"/>
  <c r="S16" i="5"/>
  <c r="AE12" i="5"/>
  <c r="AI12" i="5" s="1"/>
  <c r="AD16" i="5"/>
  <c r="AC16" i="5"/>
  <c r="AD9" i="5"/>
  <c r="AJ6" i="5"/>
  <c r="AJ9" i="5" s="1"/>
  <c r="AJ19" i="5"/>
  <c r="AJ22" i="5" s="1"/>
  <c r="AD22" i="5"/>
  <c r="AI14" i="5"/>
  <c r="AC24" i="5" l="1"/>
  <c r="AE20" i="5"/>
  <c r="S22" i="5"/>
  <c r="AH55" i="5"/>
  <c r="AE53" i="5"/>
  <c r="AL53" i="5"/>
  <c r="AC55" i="5"/>
  <c r="AL55" i="5" s="1"/>
  <c r="AJ24" i="5"/>
  <c r="AD55" i="5"/>
  <c r="AD24" i="5"/>
  <c r="AI16" i="5"/>
  <c r="AL33" i="5"/>
  <c r="AO30" i="5"/>
  <c r="AO33" i="5" s="1"/>
  <c r="S9" i="5"/>
  <c r="AE6" i="5"/>
  <c r="AE16" i="5"/>
  <c r="S24" i="5" l="1"/>
  <c r="AI20" i="5"/>
  <c r="AI22" i="5" s="1"/>
  <c r="AE22" i="5"/>
  <c r="AE55" i="5"/>
  <c r="AI53" i="5"/>
  <c r="AE9" i="5"/>
  <c r="AI6" i="5"/>
  <c r="AI9" i="5" s="1"/>
  <c r="AE24" i="5" l="1"/>
  <c r="AI24" i="5"/>
  <c r="AI55" i="5"/>
  <c r="AM55" i="5" s="1"/>
  <c r="AM53" i="5"/>
  <c r="AJ53" i="5"/>
  <c r="AJ55" i="5" l="1"/>
  <c r="AN55" i="5" s="1"/>
  <c r="AO26" i="5" s="1"/>
  <c r="AN53" i="5"/>
  <c r="AN20" i="5" l="1"/>
  <c r="AL20" i="5"/>
  <c r="AM20" i="5"/>
  <c r="AO20" i="5" s="1"/>
  <c r="AN5" i="5"/>
  <c r="AL5" i="5"/>
  <c r="AM5" i="5"/>
  <c r="AL7" i="5"/>
  <c r="AN14" i="5"/>
  <c r="AN12" i="5"/>
  <c r="AN13" i="5"/>
  <c r="AL14" i="5"/>
  <c r="AO14" i="5" s="1"/>
  <c r="AN6" i="5"/>
  <c r="AL13" i="5"/>
  <c r="AN7" i="5"/>
  <c r="AN19" i="5"/>
  <c r="AN22" i="5" s="1"/>
  <c r="AM13" i="5"/>
  <c r="AL19" i="5"/>
  <c r="AM7" i="5"/>
  <c r="AL12" i="5"/>
  <c r="AL6" i="5"/>
  <c r="AM19" i="5"/>
  <c r="AM22" i="5" s="1"/>
  <c r="AM14" i="5"/>
  <c r="AM12" i="5"/>
  <c r="AM6" i="5"/>
  <c r="AO5" i="5" l="1"/>
  <c r="AO19" i="5"/>
  <c r="AO22" i="5" s="1"/>
  <c r="AL22" i="5"/>
  <c r="AO13" i="5"/>
  <c r="AM9" i="5"/>
  <c r="AN9" i="5"/>
  <c r="AM16" i="5"/>
  <c r="AN16" i="5"/>
  <c r="AO6" i="5"/>
  <c r="AL9" i="5"/>
  <c r="AO12" i="5"/>
  <c r="AL16" i="5"/>
  <c r="AO7" i="5"/>
  <c r="AO16" i="5" l="1"/>
  <c r="AL24" i="5"/>
  <c r="AN24" i="5"/>
  <c r="AO9" i="5"/>
  <c r="AO24" i="5" s="1"/>
  <c r="AM24" i="5"/>
  <c r="AO35" i="5" l="1"/>
  <c r="AO4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Soto</author>
  </authors>
  <commentList>
    <comment ref="AL3" authorId="0" shapeId="0" xr:uid="{E8875959-9A39-734B-87B8-78D4DE8FA367}">
      <text>
        <r>
          <rPr>
            <b/>
            <sz val="10.5"/>
            <color rgb="FFFF0000"/>
            <rFont val="Aptos Narrow"/>
          </rPr>
          <t>Manuel Soto:</t>
        </r>
        <r>
          <rPr>
            <b/>
            <sz val="10.5"/>
            <color rgb="FF000000"/>
            <rFont val="Aptos Narrow"/>
          </rPr>
          <t xml:space="preserve"> 
</t>
        </r>
        <r>
          <rPr>
            <b/>
            <sz val="10.5"/>
            <color rgb="FF000000"/>
            <rFont val="Aptos Narrow"/>
          </rPr>
          <t>Estimated Operating Cost per Vehicle Hour.</t>
        </r>
      </text>
    </comment>
    <comment ref="AQ3" authorId="0" shapeId="0" xr:uid="{61D33C69-7BBE-EB4E-AB3F-8D3AFA3A51A7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Average Cost per Vehicle Hour from June 2025 Board Report + 5% inflation adjustment.</t>
        </r>
      </text>
    </comment>
    <comment ref="AR3" authorId="0" shapeId="0" xr:uid="{63CEE183-7F5B-4F41-858A-ACA4D891290B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Annual Budget by System from DRAFT 2025-26 Budget by Service.</t>
        </r>
      </text>
    </comment>
    <comment ref="AO26" authorId="0" shapeId="0" xr:uid="{2A618D5A-AA6A-AD45-97EF-2302F0D104D1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Deadhead ratio factors difference in cost between Vehicle Revenue Hours and Total Vehicle Hours.</t>
        </r>
      </text>
    </comment>
    <comment ref="AO29" authorId="0" shapeId="0" xr:uid="{C727AB90-34FD-B947-9B76-8938D646A80D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Fixed-route cost savings going to beef up Flex &amp; DAR operations; serve additional hours on weekday evening and Saturday.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Soto</author>
  </authors>
  <commentList>
    <comment ref="AL3" authorId="0" shapeId="0" xr:uid="{93C26DCF-9C08-4F99-8A93-CC0F246A3189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 
</t>
        </r>
        <r>
          <rPr>
            <b/>
            <sz val="11"/>
            <color rgb="FF000000"/>
            <rFont val="Aptos Narrow"/>
          </rPr>
          <t>Estimated Operating Cost per Vehicle Hour.</t>
        </r>
      </text>
    </comment>
    <comment ref="AQ3" authorId="0" shapeId="0" xr:uid="{8D056FB9-A806-4C22-BB2A-1B4F53B6A0F1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Average Cost per Vehicle Hour from June 2025 Board Report + 5% inflation adjustment.</t>
        </r>
      </text>
    </comment>
    <comment ref="AR3" authorId="0" shapeId="0" xr:uid="{0D7D417E-7749-4DFB-9CD5-C3B35EBA3595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Annual Budget by System from DRAFT 2025-26 Budget by Service.</t>
        </r>
      </text>
    </comment>
    <comment ref="AO26" authorId="0" shapeId="0" xr:uid="{5B1A11FA-D598-4DFD-A2BD-B0FFD6ED7C6C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Deadhead ratio factors difference in cost between Vehicle Revenue Hours and Total Vehicle Hours.</t>
        </r>
      </text>
    </comment>
    <comment ref="AO29" authorId="0" shapeId="0" xr:uid="{329642CA-F580-4698-BBFD-83FC414DB520}">
      <text>
        <r>
          <rPr>
            <b/>
            <sz val="11"/>
            <color rgb="FFFF0000"/>
            <rFont val="Aptos Narrow"/>
          </rPr>
          <t>Manuel Soto:</t>
        </r>
        <r>
          <rPr>
            <b/>
            <sz val="11"/>
            <color rgb="FF000000"/>
            <rFont val="Aptos Narrow"/>
          </rPr>
          <t xml:space="preserve">
</t>
        </r>
        <r>
          <rPr>
            <b/>
            <sz val="11"/>
            <color rgb="FF000000"/>
            <rFont val="Aptos Narrow"/>
          </rPr>
          <t>Fixed-route cost savings going to beef up Flex &amp; DAR operations; serve Trinidad and additional hours on weekday evening and Saturday.</t>
        </r>
      </text>
    </comment>
  </commentList>
</comments>
</file>

<file path=xl/sharedStrings.xml><?xml version="1.0" encoding="utf-8"?>
<sst xmlns="http://schemas.openxmlformats.org/spreadsheetml/2006/main" count="542" uniqueCount="130">
  <si>
    <t>Span</t>
  </si>
  <si>
    <t>Subtotal</t>
  </si>
  <si>
    <t>WEEKDAY</t>
  </si>
  <si>
    <t>SATURDAY</t>
  </si>
  <si>
    <t>SUNDAY</t>
  </si>
  <si>
    <t>Weekday</t>
  </si>
  <si>
    <t>Saturday</t>
  </si>
  <si>
    <t>Sunday</t>
  </si>
  <si>
    <t>Transit comes about every:</t>
  </si>
  <si>
    <t>60 minutes</t>
  </si>
  <si>
    <t>120 minutes</t>
  </si>
  <si>
    <t>30 minutes</t>
  </si>
  <si>
    <t>Service Days in the Year</t>
  </si>
  <si>
    <t>Total</t>
  </si>
  <si>
    <t>Redwood Transit System</t>
  </si>
  <si>
    <t>Eureka Transit System</t>
  </si>
  <si>
    <t>Arcata Transit System</t>
  </si>
  <si>
    <t>ACV - Fortuna</t>
  </si>
  <si>
    <t>Annual Operating Cost</t>
  </si>
  <si>
    <t>COVERAGE CONCEPT</t>
  </si>
  <si>
    <t>Revenue Speed</t>
  </si>
  <si>
    <t>Roundtrip Miles</t>
  </si>
  <si>
    <t>Roundtrip Minutes</t>
  </si>
  <si>
    <t>Schedule Cycle</t>
  </si>
  <si>
    <t>Service Frequency</t>
  </si>
  <si>
    <t>Required Vehicles</t>
  </si>
  <si>
    <t>Hours Span</t>
  </si>
  <si>
    <t>Revenue Hours</t>
  </si>
  <si>
    <t>Revenue Miles</t>
  </si>
  <si>
    <t>Annual Service</t>
  </si>
  <si>
    <t>A</t>
  </si>
  <si>
    <t>E1</t>
  </si>
  <si>
    <t>E2</t>
  </si>
  <si>
    <t>E3</t>
  </si>
  <si>
    <t>A1</t>
  </si>
  <si>
    <t>A2</t>
  </si>
  <si>
    <t>Henderson - Bayshore - Pine Hill</t>
  </si>
  <si>
    <t>Westside - St Josephs - Cutten</t>
  </si>
  <si>
    <t>Myrtletown - St Josephs - F Street</t>
  </si>
  <si>
    <t>West Valley - CalPoly - Sunny Brae</t>
  </si>
  <si>
    <t>CalPoly - College of the Redwoods</t>
  </si>
  <si>
    <t>West Valley - CalPoly - Janes Rd</t>
  </si>
  <si>
    <t>Fixed-Route Subtotal</t>
  </si>
  <si>
    <t>Draft Budget 2025-2026</t>
  </si>
  <si>
    <t>R</t>
  </si>
  <si>
    <t>E</t>
  </si>
  <si>
    <t>R1</t>
  </si>
  <si>
    <t>R2</t>
  </si>
  <si>
    <t>R3</t>
  </si>
  <si>
    <t xml:space="preserve">15 minutes </t>
  </si>
  <si>
    <t>ACV Airport - Fortuna</t>
  </si>
  <si>
    <t>CalPoly Humboldt - College of the Redwoods</t>
  </si>
  <si>
    <t>E1 &amp; E2 Combined Frequency</t>
  </si>
  <si>
    <t>Arcata &amp; Mad River Transit System</t>
  </si>
  <si>
    <t>West Valley - CalPoly - Old Town - Sunny Brae</t>
  </si>
  <si>
    <t>West Valley - CalPoly - Old Town - Janes Rd.</t>
  </si>
  <si>
    <t>F1</t>
  </si>
  <si>
    <t>F2</t>
  </si>
  <si>
    <t>F3</t>
  </si>
  <si>
    <t>McKinleyville</t>
  </si>
  <si>
    <t>F4</t>
  </si>
  <si>
    <t>Arcata &amp; Mad River</t>
  </si>
  <si>
    <t>F5</t>
  </si>
  <si>
    <t>Old Arcata Road</t>
  </si>
  <si>
    <t>F6</t>
  </si>
  <si>
    <t>Eureka</t>
  </si>
  <si>
    <t>South of Eureka</t>
  </si>
  <si>
    <t>Manila &amp; Samoa</t>
  </si>
  <si>
    <t>R1, R2 &amp; R3 Combined Frequency</t>
  </si>
  <si>
    <t>Old Town - Henderson - Bayshore - Pine Hill</t>
  </si>
  <si>
    <t>Old Town - West Side - St. Josephs - Cutten</t>
  </si>
  <si>
    <t>Old Town - Myrtletown - St. Josephs - F Street</t>
  </si>
  <si>
    <t>HTA to Scotia</t>
  </si>
  <si>
    <t>HTA to College of Redwoods</t>
  </si>
  <si>
    <t>One-Way</t>
  </si>
  <si>
    <t>Miles</t>
  </si>
  <si>
    <t>Minutes</t>
  </si>
  <si>
    <t>Round Trip</t>
  </si>
  <si>
    <t>Vehicle</t>
  </si>
  <si>
    <t>Blocks</t>
  </si>
  <si>
    <t>Daily Deadhead</t>
  </si>
  <si>
    <t>Hours</t>
  </si>
  <si>
    <t>Annual Deadhead Hours</t>
  </si>
  <si>
    <t>Annual Revenue Hours</t>
  </si>
  <si>
    <t>Changes to Existing Fixed-Route Programs</t>
  </si>
  <si>
    <t>Ave. Cost per Vehicle Hour</t>
  </si>
  <si>
    <t>Average Deadhead Ratio</t>
  </si>
  <si>
    <t>F</t>
  </si>
  <si>
    <t>Humboldt Flex &amp; ADA System</t>
  </si>
  <si>
    <t>F1-6</t>
  </si>
  <si>
    <t>Humboldt Flex</t>
  </si>
  <si>
    <t>DAR</t>
  </si>
  <si>
    <t>ADA Paratransit</t>
  </si>
  <si>
    <t>Total Operating Cost for Fixed-Route &amp; Flex Programs</t>
  </si>
  <si>
    <t>Existing Programs Not Changing</t>
  </si>
  <si>
    <t>Intercity Systems</t>
  </si>
  <si>
    <t>Total Operating Cost for All HTA Programs</t>
  </si>
  <si>
    <t>RTS Deadhead Estimate (proxy for system average)</t>
  </si>
  <si>
    <t>% Deadhead Hours</t>
  </si>
  <si>
    <t>Total Fixed-Route + Flex</t>
  </si>
  <si>
    <t>Total All HTA Programs</t>
  </si>
  <si>
    <t>Demand Response &amp; Flex Subtotal</t>
  </si>
  <si>
    <t>HHM</t>
  </si>
  <si>
    <t>HHM Shuttle</t>
  </si>
  <si>
    <t>Intercity Services</t>
  </si>
  <si>
    <t>HTA Coverage Network Concept</t>
  </si>
  <si>
    <t>SHI Southern Humboldt Intercity</t>
  </si>
  <si>
    <t>NSE 101 Eureka - Leggett - Ukiah</t>
  </si>
  <si>
    <t>NSE 299 Eureka - Blue Lake - Willow Creek</t>
  </si>
  <si>
    <t>X1</t>
  </si>
  <si>
    <t>X2</t>
  </si>
  <si>
    <t>X3</t>
  </si>
  <si>
    <t>X</t>
  </si>
  <si>
    <t>Trinidad - Scotia (via Samoa)</t>
  </si>
  <si>
    <t>Humboldt Flex &amp; On Demand</t>
  </si>
  <si>
    <t>RIDERSHIP CONCEPT</t>
  </si>
  <si>
    <t>ACV - Fortuna - Scotia</t>
  </si>
  <si>
    <t>Henderson - Bayshore</t>
  </si>
  <si>
    <t>Henderson - St Josephs</t>
  </si>
  <si>
    <t>Myrtletown - St Josephs</t>
  </si>
  <si>
    <t>Southern Humboldt Intercity</t>
  </si>
  <si>
    <t>Eureka - Leggett - Ukiah</t>
  </si>
  <si>
    <t>Eureka - Blue Lake - Willow Creek</t>
  </si>
  <si>
    <t>HTA Ridership Network Concept</t>
  </si>
  <si>
    <t>Trinidad - Scotia</t>
  </si>
  <si>
    <t>ACV Airport - Fortuna - Scotia</t>
  </si>
  <si>
    <t>R2 &amp; R3 Combined Frequency</t>
  </si>
  <si>
    <t>Old Town - Henderson - Bayshore</t>
  </si>
  <si>
    <t>Old Town - Henderson - St. Josephs</t>
  </si>
  <si>
    <t>Old Town - Myrtletown - St. Josephs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</si>
</sst>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&quot;$&quot;* #,##0_);_(&quot;$&quot;* \(#,##0\);_(&quot;$&quot;* &quot;-&quot;??_);_(@_)"/>
    <numFmt numFmtId="168" formatCode="_(* #,##0.000_);_(* \(#,##0.000\);_(* &quot;-&quot;??_);_(@_)"/>
  </numFmts>
  <fonts count="4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4"/>
      <color rgb="FF000000"/>
      <name val="Avenir Roman"/>
    </font>
    <font>
      <sz val="11"/>
      <color rgb="FF000000"/>
      <name val="Avenir Roman"/>
    </font>
    <font>
      <sz val="11"/>
      <color rgb="FF000000"/>
      <name val="Avenir Book"/>
      <family val="2"/>
    </font>
    <font>
      <sz val="11"/>
      <name val="Avenir Roman"/>
    </font>
    <font>
      <sz val="14"/>
      <name val="Avenir Light Oblique"/>
    </font>
    <font>
      <sz val="11"/>
      <name val="Avenir Book"/>
      <family val="2"/>
    </font>
    <font>
      <sz val="9.5"/>
      <name val="Avenir Roman"/>
    </font>
    <font>
      <b/>
      <sz val="14"/>
      <name val="Avenir Roman"/>
    </font>
    <font>
      <b/>
      <sz val="14"/>
      <color rgb="FF000000"/>
      <name val="Avenir Roman"/>
    </font>
    <font>
      <sz val="7.9"/>
      <name val="Avenir Roman"/>
    </font>
    <font>
      <sz val="8"/>
      <color rgb="FF000000"/>
      <name val="Avenir Roman"/>
    </font>
    <font>
      <b/>
      <sz val="11"/>
      <color rgb="FF000000"/>
      <name val="Avenir Roman"/>
    </font>
    <font>
      <b/>
      <sz val="11"/>
      <color rgb="FF000000"/>
      <name val="Avenir Book"/>
      <family val="2"/>
    </font>
    <font>
      <b/>
      <sz val="12"/>
      <color rgb="FFFF0000"/>
      <name val="Aptos Narrow"/>
      <scheme val="minor"/>
    </font>
    <font>
      <sz val="11"/>
      <color theme="0" tint="-0.14999847407452621"/>
      <name val="Avenir Roman"/>
    </font>
    <font>
      <b/>
      <sz val="12"/>
      <name val="Aptos Narrow"/>
      <scheme val="minor"/>
    </font>
    <font>
      <sz val="12"/>
      <color theme="1"/>
      <name val="Aptos Narrow"/>
      <scheme val="minor"/>
    </font>
    <font>
      <b/>
      <sz val="14"/>
      <color theme="0"/>
      <name val="Aptos Narrow"/>
      <scheme val="minor"/>
    </font>
    <font>
      <b/>
      <sz val="14"/>
      <color theme="1"/>
      <name val="Aptos Narrow"/>
      <scheme val="minor"/>
    </font>
    <font>
      <sz val="12"/>
      <color rgb="FFFF0000"/>
      <name val="Aptos Narrow"/>
      <scheme val="minor"/>
    </font>
    <font>
      <sz val="7.9"/>
      <color theme="0" tint="-0.14999847407452621"/>
      <name val="Avenir Roman"/>
    </font>
    <font>
      <i/>
      <sz val="12"/>
      <color theme="1"/>
      <name val="Aptos Narrow"/>
      <family val="2"/>
      <scheme val="minor"/>
    </font>
    <font>
      <i/>
      <sz val="11"/>
      <name val="Avenir Roman"/>
    </font>
    <font>
      <i/>
      <sz val="11"/>
      <color theme="0" tint="-0.14999847407452621"/>
      <name val="Avenir Roman"/>
    </font>
    <font>
      <i/>
      <sz val="11"/>
      <color rgb="FF000000"/>
      <name val="Avenir Roman"/>
    </font>
    <font>
      <sz val="12"/>
      <name val="Aptos Narrow"/>
      <family val="2"/>
      <scheme val="minor"/>
    </font>
    <font>
      <i/>
      <sz val="12"/>
      <color theme="0" tint="-0.34998626667073579"/>
      <name val="Aptos Narrow"/>
      <scheme val="minor"/>
    </font>
    <font>
      <b/>
      <sz val="14"/>
      <color rgb="FFC00000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14"/>
      <color rgb="FFFF0000"/>
      <name val="Aptos Narrow"/>
      <scheme val="minor"/>
    </font>
    <font>
      <sz val="12"/>
      <color rgb="FF000000"/>
      <name val="Aptos Narrow"/>
      <family val="2"/>
      <scheme val="minor"/>
    </font>
    <font>
      <b/>
      <sz val="11"/>
      <color rgb="FFFF0000"/>
      <name val="Aptos Narrow"/>
    </font>
    <font>
      <b/>
      <sz val="10.5"/>
      <color rgb="FFFF0000"/>
      <name val="Aptos Narrow"/>
    </font>
    <font>
      <b/>
      <sz val="10.5"/>
      <color rgb="FF000000"/>
      <name val="Aptos Narrow"/>
    </font>
    <font>
      <b/>
      <sz val="11"/>
      <color rgb="FF000000"/>
      <name val="Aptos Narrow"/>
    </font>
    <font>
      <sz val="12"/>
      <color theme="0" tint="-0.34998626667073579"/>
      <name val="Aptos Narrow"/>
      <family val="2"/>
      <scheme val="minor"/>
    </font>
    <font>
      <i/>
      <sz val="12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9">
    <xf numFmtId="0" fontId="0" fillId="0" borderId="0" xfId="0"/>
    <xf numFmtId="0" fontId="0" fillId="0" borderId="5" xfId="0" applyBorder="1"/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wrapText="1"/>
    </xf>
    <xf numFmtId="0" fontId="12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8" fontId="13" fillId="2" borderId="3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wrapText="1"/>
    </xf>
    <xf numFmtId="49" fontId="0" fillId="2" borderId="0" xfId="0" applyNumberFormat="1" applyFill="1"/>
    <xf numFmtId="18" fontId="13" fillId="2" borderId="0" xfId="0" applyNumberFormat="1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49" fontId="15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wrapText="1"/>
    </xf>
    <xf numFmtId="0" fontId="10" fillId="2" borderId="0" xfId="0" applyFont="1" applyFill="1" applyAlignment="1">
      <alignment vertical="top" wrapText="1"/>
    </xf>
    <xf numFmtId="0" fontId="6" fillId="2" borderId="0" xfId="0" applyFont="1" applyFill="1"/>
    <xf numFmtId="0" fontId="7" fillId="2" borderId="0" xfId="0" applyFont="1" applyFill="1" applyAlignment="1">
      <alignment vertical="top"/>
    </xf>
    <xf numFmtId="0" fontId="16" fillId="2" borderId="0" xfId="0" applyFont="1" applyFill="1" applyAlignment="1">
      <alignment horizontal="left" vertical="center"/>
    </xf>
    <xf numFmtId="0" fontId="11" fillId="2" borderId="0" xfId="0" applyFont="1" applyFill="1"/>
    <xf numFmtId="49" fontId="3" fillId="2" borderId="0" xfId="0" applyNumberFormat="1" applyFont="1" applyFill="1"/>
    <xf numFmtId="18" fontId="1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5" fontId="0" fillId="4" borderId="6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165" fontId="0" fillId="4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23" fillId="0" borderId="0" xfId="3" applyFont="1" applyAlignment="1">
      <alignment vertical="center"/>
    </xf>
    <xf numFmtId="167" fontId="20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8" fontId="24" fillId="2" borderId="0" xfId="0" applyNumberFormat="1" applyFont="1" applyFill="1" applyAlignment="1">
      <alignment horizontal="center" vertical="center" wrapText="1"/>
    </xf>
    <xf numFmtId="49" fontId="25" fillId="2" borderId="0" xfId="0" applyNumberFormat="1" applyFont="1" applyFill="1" applyAlignment="1">
      <alignment vertical="center"/>
    </xf>
    <xf numFmtId="0" fontId="26" fillId="2" borderId="12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49" fontId="29" fillId="2" borderId="0" xfId="0" applyNumberFormat="1" applyFont="1" applyFill="1"/>
    <xf numFmtId="49" fontId="30" fillId="2" borderId="0" xfId="0" applyNumberFormat="1" applyFont="1" applyFill="1"/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6" fontId="0" fillId="0" borderId="3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6" fontId="0" fillId="0" borderId="5" xfId="2" applyNumberFormat="1" applyFont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4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6" fontId="3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11" xfId="0" applyNumberFormat="1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164" fontId="3" fillId="5" borderId="8" xfId="1" applyNumberFormat="1" applyFont="1" applyFill="1" applyBorder="1" applyAlignment="1">
      <alignment horizontal="center" vertical="center"/>
    </xf>
    <xf numFmtId="164" fontId="3" fillId="5" borderId="10" xfId="1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6" fontId="3" fillId="5" borderId="8" xfId="2" applyNumberFormat="1" applyFont="1" applyFill="1" applyBorder="1" applyAlignment="1">
      <alignment horizontal="center" vertical="center"/>
    </xf>
    <xf numFmtId="166" fontId="3" fillId="5" borderId="10" xfId="2" applyNumberFormat="1" applyFont="1" applyFill="1" applyBorder="1" applyAlignment="1">
      <alignment horizontal="center" vertical="center"/>
    </xf>
    <xf numFmtId="166" fontId="17" fillId="5" borderId="10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7" fontId="0" fillId="0" borderId="2" xfId="3" applyNumberFormat="1" applyFont="1" applyBorder="1" applyAlignment="1">
      <alignment vertical="center"/>
    </xf>
    <xf numFmtId="167" fontId="0" fillId="0" borderId="15" xfId="0" applyNumberFormat="1" applyBorder="1" applyAlignment="1">
      <alignment vertical="center"/>
    </xf>
    <xf numFmtId="0" fontId="0" fillId="0" borderId="13" xfId="0" applyBorder="1" applyAlignment="1">
      <alignment horizontal="left" vertical="center"/>
    </xf>
    <xf numFmtId="1" fontId="0" fillId="3" borderId="5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3" borderId="8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0" borderId="5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5" xfId="3" applyNumberFormat="1" applyFont="1" applyBorder="1" applyAlignment="1">
      <alignment vertical="center"/>
    </xf>
    <xf numFmtId="167" fontId="0" fillId="0" borderId="13" xfId="0" applyNumberFormat="1" applyBorder="1" applyAlignment="1">
      <alignment vertical="center"/>
    </xf>
    <xf numFmtId="0" fontId="0" fillId="0" borderId="5" xfId="0" applyBorder="1" applyAlignment="1">
      <alignment horizontal="left" vertical="center"/>
    </xf>
    <xf numFmtId="164" fontId="0" fillId="0" borderId="10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7" fontId="3" fillId="0" borderId="7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7" fontId="3" fillId="0" borderId="14" xfId="0" applyNumberFormat="1" applyFont="1" applyBorder="1" applyAlignment="1">
      <alignment vertical="center"/>
    </xf>
    <xf numFmtId="44" fontId="17" fillId="0" borderId="0" xfId="3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6" fontId="23" fillId="0" borderId="0" xfId="2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6" fontId="17" fillId="0" borderId="0" xfId="2" applyNumberFormat="1" applyFont="1" applyAlignment="1">
      <alignment horizontal="right" vertical="center" indent="1"/>
    </xf>
    <xf numFmtId="0" fontId="19" fillId="0" borderId="0" xfId="0" applyFont="1" applyAlignment="1">
      <alignment vertical="center"/>
    </xf>
    <xf numFmtId="167" fontId="19" fillId="0" borderId="0" xfId="0" applyNumberFormat="1" applyFont="1" applyAlignment="1">
      <alignment vertical="center"/>
    </xf>
    <xf numFmtId="49" fontId="3" fillId="0" borderId="7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43" fontId="0" fillId="0" borderId="8" xfId="1" applyFont="1" applyBorder="1" applyAlignment="1">
      <alignment horizontal="center" vertical="center"/>
    </xf>
    <xf numFmtId="167" fontId="0" fillId="0" borderId="5" xfId="3" applyNumberFormat="1" applyFont="1" applyFill="1" applyBorder="1" applyAlignment="1">
      <alignment vertical="center"/>
    </xf>
    <xf numFmtId="167" fontId="0" fillId="0" borderId="0" xfId="3" applyNumberFormat="1" applyFont="1" applyFill="1" applyBorder="1" applyAlignment="1">
      <alignment vertical="center"/>
    </xf>
    <xf numFmtId="1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34" fillId="7" borderId="0" xfId="0" applyFont="1" applyFill="1" applyAlignment="1">
      <alignment horizontal="left" vertical="center"/>
    </xf>
    <xf numFmtId="0" fontId="35" fillId="7" borderId="0" xfId="0" applyFont="1" applyFill="1" applyAlignment="1">
      <alignment horizontal="center" vertical="center"/>
    </xf>
    <xf numFmtId="0" fontId="34" fillId="7" borderId="0" xfId="0" applyFont="1" applyFill="1" applyAlignment="1">
      <alignment vertical="center"/>
    </xf>
    <xf numFmtId="167" fontId="34" fillId="7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8" fontId="0" fillId="0" borderId="0" xfId="0" applyNumberFormat="1" applyAlignment="1">
      <alignment vertical="center"/>
    </xf>
    <xf numFmtId="167" fontId="0" fillId="0" borderId="13" xfId="3" applyNumberFormat="1" applyFont="1" applyBorder="1" applyAlignment="1">
      <alignment vertical="center"/>
    </xf>
    <xf numFmtId="167" fontId="0" fillId="0" borderId="0" xfId="3" applyNumberFormat="1" applyFont="1" applyAlignment="1">
      <alignment vertical="center"/>
    </xf>
    <xf numFmtId="9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67" fontId="20" fillId="0" borderId="13" xfId="3" applyNumberFormat="1" applyFont="1" applyBorder="1" applyAlignment="1">
      <alignment vertical="center"/>
    </xf>
    <xf numFmtId="167" fontId="3" fillId="0" borderId="14" xfId="3" applyNumberFormat="1" applyFont="1" applyBorder="1" applyAlignment="1">
      <alignment vertical="center"/>
    </xf>
    <xf numFmtId="167" fontId="3" fillId="0" borderId="0" xfId="3" applyNumberFormat="1" applyFont="1" applyAlignment="1">
      <alignment vertical="center"/>
    </xf>
    <xf numFmtId="0" fontId="21" fillId="7" borderId="0" xfId="0" applyFont="1" applyFill="1" applyAlignment="1">
      <alignment vertical="center"/>
    </xf>
    <xf numFmtId="0" fontId="21" fillId="7" borderId="0" xfId="0" applyFont="1" applyFill="1" applyAlignment="1">
      <alignment horizontal="center" vertical="center"/>
    </xf>
    <xf numFmtId="167" fontId="21" fillId="7" borderId="0" xfId="3" applyNumberFormat="1" applyFont="1" applyFill="1" applyAlignment="1">
      <alignment vertical="center"/>
    </xf>
    <xf numFmtId="44" fontId="36" fillId="0" borderId="0" xfId="3" applyFont="1" applyAlignment="1">
      <alignment vertical="center"/>
    </xf>
    <xf numFmtId="167" fontId="22" fillId="0" borderId="0" xfId="3" applyNumberFormat="1" applyFont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65" fontId="3" fillId="5" borderId="13" xfId="0" applyNumberFormat="1" applyFont="1" applyFill="1" applyBorder="1" applyAlignment="1">
      <alignment horizontal="center" vertical="center"/>
    </xf>
    <xf numFmtId="165" fontId="3" fillId="5" borderId="16" xfId="0" applyNumberFormat="1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/>
    </xf>
    <xf numFmtId="0" fontId="37" fillId="0" borderId="13" xfId="0" applyFont="1" applyBorder="1" applyAlignment="1">
      <alignment horizontal="left"/>
    </xf>
    <xf numFmtId="0" fontId="37" fillId="9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right" vertical="center"/>
    </xf>
    <xf numFmtId="0" fontId="34" fillId="7" borderId="0" xfId="0" applyFont="1" applyFill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3" fillId="0" borderId="0" xfId="3" applyNumberFormat="1" applyFont="1" applyAlignment="1">
      <alignment horizontal="center" vertical="center" wrapText="1"/>
    </xf>
    <xf numFmtId="0" fontId="21" fillId="8" borderId="7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44" fontId="19" fillId="0" borderId="0" xfId="3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 wrapText="1"/>
    </xf>
    <xf numFmtId="0" fontId="21" fillId="10" borderId="7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1" fontId="0" fillId="3" borderId="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5" fontId="0" fillId="4" borderId="6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7" fontId="0" fillId="0" borderId="0" xfId="3" applyNumberFormat="1" applyFont="1" applyBorder="1" applyAlignment="1">
      <alignment vertical="center"/>
    </xf>
    <xf numFmtId="0" fontId="35" fillId="7" borderId="0" xfId="0" applyFont="1" applyFill="1" applyAlignment="1">
      <alignment vertical="center"/>
    </xf>
    <xf numFmtId="49" fontId="42" fillId="2" borderId="0" xfId="0" applyNumberFormat="1" applyFont="1" applyFill="1"/>
    <xf numFmtId="49" fontId="43" fillId="2" borderId="0" xfId="0" applyNumberFormat="1" applyFont="1" applyFill="1"/>
    <xf numFmtId="0" fontId="7" fillId="2" borderId="12" xfId="0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54"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64B0CA"/>
      </font>
      <fill>
        <patternFill>
          <bgColor rgb="FF64B0CA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BCEBFF"/>
      </font>
      <fill>
        <patternFill>
          <bgColor rgb="FFBCEB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64B0CA"/>
      </font>
      <fill>
        <patternFill>
          <bgColor rgb="FF64B0CA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BCEBFF"/>
      </font>
      <fill>
        <patternFill>
          <bgColor rgb="FFBCEB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3" tint="0.749961851863155"/>
      </font>
      <fill>
        <patternFill>
          <bgColor theme="3" tint="0.74996185186315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ED9C4"/>
      </font>
      <fill>
        <patternFill>
          <bgColor rgb="FFDED9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fgColor auto="1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z val="11"/>
        <color rgb="FFFFFFFF"/>
        <name val="Calibri"/>
      </font>
      <fill>
        <patternFill patternType="solid">
          <bgColor rgb="FF8F0808"/>
        </patternFill>
      </fill>
    </dxf>
    <dxf>
      <font>
        <sz val="11"/>
        <color rgb="FFFFFFFF"/>
        <name val="Calibri"/>
      </font>
      <fill>
        <patternFill patternType="solid">
          <bgColor rgb="FFC43F3F"/>
        </patternFill>
      </fill>
    </dxf>
    <dxf>
      <font>
        <sz val="11"/>
        <color rgb="FF000000"/>
        <name val="Calibri"/>
      </font>
      <fill>
        <patternFill patternType="solid">
          <bgColor rgb="FFB692D1"/>
        </patternFill>
      </fill>
    </dxf>
    <dxf>
      <font>
        <sz val="11"/>
        <color rgb="FF000000"/>
        <name val="Calibri"/>
      </font>
      <fill>
        <patternFill patternType="solid">
          <bgColor rgb="FF427796"/>
        </patternFill>
      </fill>
    </dxf>
    <dxf>
      <font>
        <sz val="11"/>
        <color rgb="FF000000"/>
        <name val="Calibri"/>
      </font>
      <fill>
        <patternFill patternType="solid">
          <bgColor rgb="FF97C6D9"/>
        </patternFill>
      </fill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3" tint="0.749961851863155"/>
      </font>
      <fill>
        <patternFill>
          <bgColor theme="3" tint="0.74996185186315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ED9C4"/>
      </font>
      <fill>
        <patternFill>
          <bgColor rgb="FFDED9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fgColor auto="1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64B0CA"/>
      </font>
      <fill>
        <patternFill>
          <bgColor rgb="FF64B0CA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BCEBFF"/>
      </font>
      <fill>
        <patternFill>
          <bgColor rgb="FFBCEB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64B0CA"/>
      </font>
      <fill>
        <patternFill>
          <bgColor rgb="FF64B0CA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BCEBFF"/>
      </font>
      <fill>
        <patternFill>
          <bgColor rgb="FFBCEB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3" tint="0.749961851863155"/>
      </font>
      <fill>
        <patternFill>
          <bgColor theme="3" tint="0.74996185186315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ED9C4"/>
      </font>
      <fill>
        <patternFill>
          <bgColor rgb="FFDED9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fgColor auto="1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z val="11"/>
        <color rgb="FFFFFFFF"/>
        <name val="Calibri"/>
      </font>
      <fill>
        <patternFill patternType="solid">
          <bgColor rgb="FF8F0808"/>
        </patternFill>
      </fill>
    </dxf>
    <dxf>
      <font>
        <sz val="11"/>
        <color rgb="FFFFFFFF"/>
        <name val="Calibri"/>
      </font>
      <fill>
        <patternFill patternType="solid">
          <bgColor rgb="FFC43F3F"/>
        </patternFill>
      </fill>
    </dxf>
    <dxf>
      <font>
        <sz val="11"/>
        <color rgb="FF000000"/>
        <name val="Calibri"/>
      </font>
      <fill>
        <patternFill patternType="solid">
          <bgColor rgb="FFB692D1"/>
        </patternFill>
      </fill>
    </dxf>
    <dxf>
      <font>
        <sz val="11"/>
        <color rgb="FF000000"/>
        <name val="Calibri"/>
      </font>
      <fill>
        <patternFill patternType="solid">
          <bgColor rgb="FF427796"/>
        </patternFill>
      </fill>
    </dxf>
    <dxf>
      <font>
        <sz val="11"/>
        <color rgb="FF000000"/>
        <name val="Calibri"/>
      </font>
      <fill>
        <patternFill patternType="solid">
          <bgColor rgb="FF97C6D9"/>
        </patternFill>
      </fill>
    </dxf>
    <dxf>
      <font>
        <color rgb="FFDA413C"/>
      </font>
      <fill>
        <patternFill>
          <fgColor auto="1"/>
          <bgColor rgb="FFDA413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715B81"/>
      </font>
      <fill>
        <patternFill>
          <fgColor auto="1"/>
          <bgColor rgb="FF715B8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35768C"/>
      </font>
      <fill>
        <patternFill>
          <bgColor rgb="FF35768C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3" tint="0.749961851863155"/>
      </font>
      <fill>
        <patternFill>
          <bgColor theme="3" tint="0.74996185186315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DED9C4"/>
      </font>
      <fill>
        <patternFill>
          <bgColor rgb="FFDED9C4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>
          <fgColor auto="1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4E8F00"/>
      <color rgb="FF92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30AD7-9A00-984E-86FA-ED4BA7405838}">
  <sheetPr>
    <tabColor rgb="FF4E8F00"/>
  </sheetPr>
  <dimension ref="A1:AR66"/>
  <sheetViews>
    <sheetView showGridLine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D6" sqref="D6"/>
    </sheetView>
  </sheetViews>
  <sheetFormatPr defaultColWidth="10.796875" defaultRowHeight="15.6"/>
  <cols>
    <col min="1" max="1" width="2.796875" style="52" customWidth="1"/>
    <col min="2" max="2" width="5.796875" style="54" customWidth="1"/>
    <col min="3" max="3" width="30.796875" style="52" customWidth="1"/>
    <col min="4" max="6" width="10.796875" style="54"/>
    <col min="7" max="7" width="2.796875" style="54" customWidth="1"/>
    <col min="8" max="13" width="9.796875" style="54" customWidth="1"/>
    <col min="14" max="14" width="2.796875" style="54" customWidth="1"/>
    <col min="15" max="16" width="9.796875" style="54" customWidth="1"/>
    <col min="17" max="20" width="9.796875" style="52" customWidth="1"/>
    <col min="21" max="21" width="2.796875" style="52" customWidth="1"/>
    <col min="22" max="27" width="9.796875" style="52" customWidth="1"/>
    <col min="28" max="28" width="2.796875" style="52" customWidth="1"/>
    <col min="29" max="29" width="9.796875" style="52" customWidth="1"/>
    <col min="30" max="30" width="10.796875" style="52"/>
    <col min="31" max="31" width="9.796875" style="52" customWidth="1"/>
    <col min="32" max="32" width="10.796875" style="52"/>
    <col min="33" max="33" width="9.796875" style="52" customWidth="1"/>
    <col min="34" max="34" width="10.796875" style="52"/>
    <col min="35" max="35" width="9.796875" style="52" customWidth="1"/>
    <col min="36" max="36" width="10.796875" style="52"/>
    <col min="37" max="37" width="2.796875" style="52" customWidth="1"/>
    <col min="38" max="40" width="11.796875" style="52" customWidth="1"/>
    <col min="41" max="41" width="14.796875" style="52" customWidth="1"/>
    <col min="42" max="42" width="2.796875" style="52" customWidth="1"/>
    <col min="43" max="43" width="12.796875" style="50" customWidth="1"/>
    <col min="44" max="44" width="14.796875" style="51" customWidth="1"/>
    <col min="45" max="16384" width="10.796875" style="52"/>
  </cols>
  <sheetData>
    <row r="1" spans="2:44" ht="24" customHeight="1">
      <c r="C1" s="207" t="s">
        <v>19</v>
      </c>
      <c r="D1" s="208"/>
      <c r="E1" s="208"/>
      <c r="F1" s="209"/>
      <c r="I1" s="52"/>
      <c r="AC1" s="93"/>
      <c r="AE1" s="93"/>
      <c r="AG1" s="93"/>
      <c r="AJ1" s="93"/>
    </row>
    <row r="2" spans="2:44" ht="7.95" customHeight="1">
      <c r="D2" s="52"/>
      <c r="E2" s="52"/>
      <c r="F2" s="52"/>
      <c r="G2" s="52"/>
      <c r="H2" s="52"/>
    </row>
    <row r="3" spans="2:44" s="33" customFormat="1" ht="24" customHeight="1">
      <c r="B3" s="32"/>
      <c r="C3" s="210" t="s">
        <v>84</v>
      </c>
      <c r="D3" s="210"/>
      <c r="E3" s="210"/>
      <c r="F3" s="210"/>
      <c r="G3" s="32"/>
      <c r="H3" s="211" t="s">
        <v>2</v>
      </c>
      <c r="I3" s="212"/>
      <c r="J3" s="212"/>
      <c r="K3" s="212"/>
      <c r="L3" s="212"/>
      <c r="M3" s="213"/>
      <c r="N3" s="32"/>
      <c r="O3" s="211" t="s">
        <v>3</v>
      </c>
      <c r="P3" s="212"/>
      <c r="Q3" s="212"/>
      <c r="R3" s="212"/>
      <c r="S3" s="212"/>
      <c r="T3" s="213"/>
      <c r="V3" s="211" t="s">
        <v>4</v>
      </c>
      <c r="W3" s="212"/>
      <c r="X3" s="212"/>
      <c r="Y3" s="212"/>
      <c r="Z3" s="212"/>
      <c r="AA3" s="213"/>
      <c r="AC3" s="211" t="s">
        <v>5</v>
      </c>
      <c r="AD3" s="213"/>
      <c r="AE3" s="212" t="s">
        <v>6</v>
      </c>
      <c r="AF3" s="212"/>
      <c r="AG3" s="211" t="s">
        <v>7</v>
      </c>
      <c r="AH3" s="213"/>
      <c r="AI3" s="212" t="s">
        <v>29</v>
      </c>
      <c r="AJ3" s="213"/>
      <c r="AL3" s="214" t="s">
        <v>18</v>
      </c>
      <c r="AM3" s="215"/>
      <c r="AN3" s="215"/>
      <c r="AO3" s="216"/>
      <c r="AQ3" s="217" t="s">
        <v>85</v>
      </c>
      <c r="AR3" s="206" t="s">
        <v>43</v>
      </c>
    </row>
    <row r="4" spans="2:44" s="41" customFormat="1" ht="31.95" customHeight="1">
      <c r="B4" s="55" t="s">
        <v>44</v>
      </c>
      <c r="C4" s="94" t="s">
        <v>14</v>
      </c>
      <c r="D4" s="39" t="s">
        <v>21</v>
      </c>
      <c r="E4" s="42" t="s">
        <v>20</v>
      </c>
      <c r="F4" s="40" t="s">
        <v>22</v>
      </c>
      <c r="G4" s="38"/>
      <c r="H4" s="39" t="s">
        <v>23</v>
      </c>
      <c r="I4" s="42" t="s">
        <v>24</v>
      </c>
      <c r="J4" s="39" t="s">
        <v>25</v>
      </c>
      <c r="K4" s="40" t="s">
        <v>26</v>
      </c>
      <c r="L4" s="42" t="s">
        <v>27</v>
      </c>
      <c r="M4" s="40" t="s">
        <v>28</v>
      </c>
      <c r="N4" s="38"/>
      <c r="O4" s="39" t="s">
        <v>23</v>
      </c>
      <c r="P4" s="42" t="s">
        <v>24</v>
      </c>
      <c r="Q4" s="39" t="s">
        <v>25</v>
      </c>
      <c r="R4" s="40" t="s">
        <v>26</v>
      </c>
      <c r="S4" s="42" t="s">
        <v>27</v>
      </c>
      <c r="T4" s="40" t="s">
        <v>28</v>
      </c>
      <c r="V4" s="39" t="s">
        <v>23</v>
      </c>
      <c r="W4" s="40" t="s">
        <v>24</v>
      </c>
      <c r="X4" s="42" t="s">
        <v>25</v>
      </c>
      <c r="Y4" s="40" t="s">
        <v>26</v>
      </c>
      <c r="Z4" s="42" t="s">
        <v>27</v>
      </c>
      <c r="AA4" s="40" t="s">
        <v>28</v>
      </c>
      <c r="AC4" s="39" t="s">
        <v>27</v>
      </c>
      <c r="AD4" s="40" t="s">
        <v>28</v>
      </c>
      <c r="AE4" s="39" t="s">
        <v>27</v>
      </c>
      <c r="AF4" s="40" t="s">
        <v>28</v>
      </c>
      <c r="AG4" s="39" t="s">
        <v>27</v>
      </c>
      <c r="AH4" s="40" t="s">
        <v>28</v>
      </c>
      <c r="AI4" s="39" t="s">
        <v>27</v>
      </c>
      <c r="AJ4" s="40" t="s">
        <v>28</v>
      </c>
      <c r="AL4" s="39" t="s">
        <v>5</v>
      </c>
      <c r="AM4" s="42" t="s">
        <v>6</v>
      </c>
      <c r="AN4" s="42" t="s">
        <v>7</v>
      </c>
      <c r="AO4" s="95" t="s">
        <v>13</v>
      </c>
      <c r="AQ4" s="217"/>
      <c r="AR4" s="206"/>
    </row>
    <row r="5" spans="2:44" ht="18" customHeight="1">
      <c r="B5" s="54" t="s">
        <v>46</v>
      </c>
      <c r="C5" s="199" t="s">
        <v>113</v>
      </c>
      <c r="D5" s="35">
        <v>118.66</v>
      </c>
      <c r="E5" s="37">
        <v>22</v>
      </c>
      <c r="F5" s="44">
        <f>D5/E5*60</f>
        <v>323.61818181818182</v>
      </c>
      <c r="H5" s="106">
        <v>360</v>
      </c>
      <c r="I5" s="107">
        <v>120</v>
      </c>
      <c r="J5" s="108">
        <f>ROUNDUP(H5/I5,0)</f>
        <v>3</v>
      </c>
      <c r="K5" s="109">
        <v>16</v>
      </c>
      <c r="L5" s="110">
        <f>J5*K5</f>
        <v>48</v>
      </c>
      <c r="M5" s="111">
        <f>K5*60/I5*$D5</f>
        <v>949.28</v>
      </c>
      <c r="O5" s="106">
        <f>H5</f>
        <v>360</v>
      </c>
      <c r="P5" s="107">
        <v>120</v>
      </c>
      <c r="Q5" s="108">
        <f>ROUNDUP(O5/P5,0)</f>
        <v>3</v>
      </c>
      <c r="R5" s="109">
        <v>14</v>
      </c>
      <c r="S5" s="110">
        <f>Q5*R5</f>
        <v>42</v>
      </c>
      <c r="T5" s="111">
        <f>R5*60/P5*$D5</f>
        <v>830.62</v>
      </c>
      <c r="V5" s="106">
        <f>O5</f>
        <v>360</v>
      </c>
      <c r="W5" s="112">
        <v>120</v>
      </c>
      <c r="X5" s="108"/>
      <c r="Y5" s="109"/>
      <c r="Z5" s="110">
        <f>X5*Y5</f>
        <v>0</v>
      </c>
      <c r="AA5" s="111">
        <f>Y5*60/W5*$D5</f>
        <v>0</v>
      </c>
      <c r="AC5" s="113">
        <f>$L$26*L5</f>
        <v>12240</v>
      </c>
      <c r="AD5" s="114">
        <f>M5*$L$26</f>
        <v>242066.4</v>
      </c>
      <c r="AE5" s="115">
        <f>$S$26*S5</f>
        <v>2436</v>
      </c>
      <c r="AF5" s="116">
        <f>T5*$S$26</f>
        <v>48175.96</v>
      </c>
      <c r="AG5" s="113">
        <f>$Z$26*Z5</f>
        <v>0</v>
      </c>
      <c r="AH5" s="114">
        <f>AA5*$Z$26</f>
        <v>0</v>
      </c>
      <c r="AI5" s="116">
        <f t="shared" ref="AI5:AJ7" si="0">AC5+AE5+AG5</f>
        <v>14676</v>
      </c>
      <c r="AJ5" s="114">
        <f t="shared" si="0"/>
        <v>290242.36</v>
      </c>
      <c r="AL5" s="117">
        <f>AC5*$AQ$9*(1+$AO$26)</f>
        <v>2046891.3462885737</v>
      </c>
      <c r="AM5" s="53">
        <f>AE5*$AQ$9*(1+$AO$26)</f>
        <v>407371.51303586317</v>
      </c>
      <c r="AN5" s="53">
        <f>AG5*$AQ$9*(1+$AO$26)</f>
        <v>0</v>
      </c>
      <c r="AO5" s="118">
        <f>SUM(AL5:AN5)</f>
        <v>2454262.8593244366</v>
      </c>
    </row>
    <row r="6" spans="2:44" ht="18" customHeight="1">
      <c r="B6" s="54" t="s">
        <v>47</v>
      </c>
      <c r="C6" s="200" t="s">
        <v>17</v>
      </c>
      <c r="D6" s="35">
        <v>79.5</v>
      </c>
      <c r="E6" s="37">
        <v>20</v>
      </c>
      <c r="F6" s="44">
        <f>D6/E6*60</f>
        <v>238.5</v>
      </c>
      <c r="H6" s="106">
        <v>240</v>
      </c>
      <c r="I6" s="107">
        <v>120</v>
      </c>
      <c r="J6" s="108">
        <f>ROUNDUP(H6/I6,0)</f>
        <v>2</v>
      </c>
      <c r="K6" s="109">
        <v>15</v>
      </c>
      <c r="L6" s="110">
        <f>J6*K6</f>
        <v>30</v>
      </c>
      <c r="M6" s="111">
        <f>K6*60/I6*$D6</f>
        <v>596.25</v>
      </c>
      <c r="O6" s="106">
        <f>H6</f>
        <v>240</v>
      </c>
      <c r="P6" s="107">
        <v>120</v>
      </c>
      <c r="Q6" s="108">
        <f>ROUNDUP(O6/P6,0)</f>
        <v>2</v>
      </c>
      <c r="R6" s="109">
        <v>14</v>
      </c>
      <c r="S6" s="110">
        <f>Q6*R6</f>
        <v>28</v>
      </c>
      <c r="T6" s="111">
        <f>R6*60/P6*$D6</f>
        <v>556.5</v>
      </c>
      <c r="V6" s="106">
        <f>O6</f>
        <v>240</v>
      </c>
      <c r="W6" s="112">
        <v>120</v>
      </c>
      <c r="X6" s="108"/>
      <c r="Y6" s="109"/>
      <c r="Z6" s="110">
        <f>X6*Y6</f>
        <v>0</v>
      </c>
      <c r="AA6" s="111">
        <f>Y6*60/W6*$D6</f>
        <v>0</v>
      </c>
      <c r="AC6" s="113">
        <f>$L$26*L6</f>
        <v>7650</v>
      </c>
      <c r="AD6" s="114">
        <f>M6*$L$26</f>
        <v>152043.75</v>
      </c>
      <c r="AE6" s="115">
        <f>$S$26*S6</f>
        <v>1624</v>
      </c>
      <c r="AF6" s="116">
        <f>T6*$S$26</f>
        <v>32277</v>
      </c>
      <c r="AG6" s="113">
        <f>$Z$26*Z6</f>
        <v>0</v>
      </c>
      <c r="AH6" s="114">
        <f>AA6*$Z$26</f>
        <v>0</v>
      </c>
      <c r="AI6" s="116">
        <f t="shared" si="0"/>
        <v>9274</v>
      </c>
      <c r="AJ6" s="114">
        <f t="shared" si="0"/>
        <v>184320.75</v>
      </c>
      <c r="AL6" s="117">
        <f>AC6*$AQ$9*(1+$AO$26)</f>
        <v>1279307.0914303586</v>
      </c>
      <c r="AM6" s="53">
        <f>AE6*$AQ$9*(1+$AO$26)</f>
        <v>271581.00869057543</v>
      </c>
      <c r="AN6" s="53">
        <f>AG6*$AQ$9*(1+$AO$26)</f>
        <v>0</v>
      </c>
      <c r="AO6" s="118">
        <f>SUM(AL6:AN6)</f>
        <v>1550888.100120934</v>
      </c>
    </row>
    <row r="7" spans="2:44" ht="18" customHeight="1">
      <c r="B7" s="54" t="s">
        <v>48</v>
      </c>
      <c r="C7" s="105" t="s">
        <v>40</v>
      </c>
      <c r="D7" s="96">
        <v>37</v>
      </c>
      <c r="E7" s="97">
        <v>19</v>
      </c>
      <c r="F7" s="98">
        <f>D7/E7*60</f>
        <v>116.8421052631579</v>
      </c>
      <c r="H7" s="106">
        <v>120</v>
      </c>
      <c r="I7" s="107">
        <v>60</v>
      </c>
      <c r="J7" s="108">
        <f>ROUNDUP(H7/I7,0)</f>
        <v>2</v>
      </c>
      <c r="K7" s="109">
        <v>12</v>
      </c>
      <c r="L7" s="110">
        <f>J7*K7</f>
        <v>24</v>
      </c>
      <c r="M7" s="111">
        <f>K7*60/I7*$D7</f>
        <v>444</v>
      </c>
      <c r="O7" s="106">
        <f>H7</f>
        <v>120</v>
      </c>
      <c r="P7" s="107">
        <v>60</v>
      </c>
      <c r="Q7" s="108">
        <f>ROUNDUP(O7/P7,0)</f>
        <v>2</v>
      </c>
      <c r="R7" s="109">
        <v>12</v>
      </c>
      <c r="S7" s="110">
        <f>Q7*R7</f>
        <v>24</v>
      </c>
      <c r="T7" s="111">
        <f>R7*60/P7*$D7</f>
        <v>444</v>
      </c>
      <c r="V7" s="106">
        <f>O7</f>
        <v>120</v>
      </c>
      <c r="W7" s="112">
        <v>60</v>
      </c>
      <c r="X7" s="108"/>
      <c r="Y7" s="109"/>
      <c r="Z7" s="110">
        <f>X7*Y7</f>
        <v>0</v>
      </c>
      <c r="AA7" s="111">
        <f>Y7*60/W7*$D7</f>
        <v>0</v>
      </c>
      <c r="AC7" s="113">
        <f>$L$26*L7</f>
        <v>6120</v>
      </c>
      <c r="AD7" s="114">
        <f>M7*$L$26</f>
        <v>113220</v>
      </c>
      <c r="AE7" s="115">
        <f>$S$26*S7</f>
        <v>1392</v>
      </c>
      <c r="AF7" s="116">
        <f>T7*$S$26</f>
        <v>25752</v>
      </c>
      <c r="AG7" s="113">
        <f>$Z$26*Z7</f>
        <v>0</v>
      </c>
      <c r="AH7" s="114">
        <f>AA7*$Z$26</f>
        <v>0</v>
      </c>
      <c r="AI7" s="116">
        <f t="shared" si="0"/>
        <v>7512</v>
      </c>
      <c r="AJ7" s="114">
        <f t="shared" si="0"/>
        <v>138972</v>
      </c>
      <c r="AL7" s="117">
        <f>AC7*$AQ$9*(1+$AO$26)</f>
        <v>1023445.6731442868</v>
      </c>
      <c r="AM7" s="53">
        <f>AE7*$AQ$9*(1+$AO$26)</f>
        <v>232783.72173477896</v>
      </c>
      <c r="AN7" s="53">
        <f>AG7*$AQ$9*(1+$AO$26)</f>
        <v>0</v>
      </c>
      <c r="AO7" s="118">
        <f>SUM(AL7:AN7)</f>
        <v>1256229.3948790659</v>
      </c>
    </row>
    <row r="8" spans="2:44" ht="18" customHeight="1">
      <c r="C8" s="119"/>
      <c r="D8" s="108"/>
      <c r="E8" s="110"/>
      <c r="F8" s="72"/>
      <c r="H8" s="68"/>
      <c r="J8" s="68"/>
      <c r="K8" s="69"/>
      <c r="M8" s="111"/>
      <c r="O8" s="68"/>
      <c r="Q8" s="70"/>
      <c r="R8" s="71"/>
      <c r="S8" s="54"/>
      <c r="T8" s="111"/>
      <c r="V8" s="68"/>
      <c r="W8" s="69"/>
      <c r="X8" s="54"/>
      <c r="Y8" s="54"/>
      <c r="Z8" s="68"/>
      <c r="AA8" s="111"/>
      <c r="AC8" s="113"/>
      <c r="AD8" s="114"/>
      <c r="AE8" s="115"/>
      <c r="AF8" s="116"/>
      <c r="AG8" s="113"/>
      <c r="AH8" s="114"/>
      <c r="AI8" s="116"/>
      <c r="AJ8" s="120"/>
      <c r="AL8" s="121"/>
      <c r="AO8" s="122"/>
    </row>
    <row r="9" spans="2:44" s="49" customFormat="1" ht="18" customHeight="1">
      <c r="B9" s="36"/>
      <c r="C9" s="45" t="s">
        <v>1</v>
      </c>
      <c r="D9" s="123"/>
      <c r="E9" s="124"/>
      <c r="F9" s="125"/>
      <c r="G9" s="36"/>
      <c r="H9" s="46"/>
      <c r="I9" s="48"/>
      <c r="J9" s="123">
        <f>SUM(J5:J8)</f>
        <v>7</v>
      </c>
      <c r="K9" s="85"/>
      <c r="L9" s="126">
        <f>SUM(L5:L8)</f>
        <v>102</v>
      </c>
      <c r="M9" s="127">
        <f>SUM(M5:M8)</f>
        <v>1989.53</v>
      </c>
      <c r="N9" s="36"/>
      <c r="O9" s="45"/>
      <c r="P9" s="128"/>
      <c r="Q9" s="123">
        <f>SUM(Q5:Q8)</f>
        <v>7</v>
      </c>
      <c r="R9" s="85"/>
      <c r="S9" s="126">
        <f>SUM(S5:S8)</f>
        <v>94</v>
      </c>
      <c r="T9" s="127">
        <f>SUM(T5:T8)</f>
        <v>1831.12</v>
      </c>
      <c r="V9" s="45"/>
      <c r="W9" s="129"/>
      <c r="X9" s="126">
        <f>SUM(X5:X8)</f>
        <v>0</v>
      </c>
      <c r="Y9" s="126"/>
      <c r="Z9" s="123">
        <f>SUM(Z5:Z8)</f>
        <v>0</v>
      </c>
      <c r="AA9" s="127">
        <f>SUM(AA5:AA8)</f>
        <v>0</v>
      </c>
      <c r="AC9" s="130">
        <f t="shared" ref="AC9:AJ9" si="1">SUM(AC5:AC8)</f>
        <v>26010</v>
      </c>
      <c r="AD9" s="131">
        <f t="shared" si="1"/>
        <v>507330.15</v>
      </c>
      <c r="AE9" s="132">
        <f t="shared" si="1"/>
        <v>5452</v>
      </c>
      <c r="AF9" s="132">
        <f t="shared" si="1"/>
        <v>106204.95999999999</v>
      </c>
      <c r="AG9" s="130">
        <f t="shared" si="1"/>
        <v>0</v>
      </c>
      <c r="AH9" s="131">
        <f t="shared" si="1"/>
        <v>0</v>
      </c>
      <c r="AI9" s="132">
        <f t="shared" si="1"/>
        <v>31462</v>
      </c>
      <c r="AJ9" s="131">
        <f t="shared" si="1"/>
        <v>613535.11</v>
      </c>
      <c r="AL9" s="133">
        <f>SUM(AL5:AL8)</f>
        <v>4349644.110863219</v>
      </c>
      <c r="AM9" s="134">
        <f>SUM(AM5:AM8)</f>
        <v>911736.2434612175</v>
      </c>
      <c r="AN9" s="134">
        <f>SUM(AN5:AN8)</f>
        <v>0</v>
      </c>
      <c r="AO9" s="135">
        <f>SUM(AO5:AO8)</f>
        <v>5261380.3543244358</v>
      </c>
      <c r="AQ9" s="136">
        <f>148.85*1.05</f>
        <v>156.29249999999999</v>
      </c>
      <c r="AR9" s="51">
        <v>5064826</v>
      </c>
    </row>
    <row r="10" spans="2:44" ht="18" customHeight="1">
      <c r="E10" s="137"/>
      <c r="F10" s="137"/>
      <c r="H10" s="138"/>
      <c r="K10" s="138"/>
      <c r="L10" s="138"/>
      <c r="M10" s="138"/>
      <c r="O10" s="139"/>
      <c r="P10" s="139"/>
      <c r="Q10" s="138"/>
      <c r="R10" s="138"/>
      <c r="S10" s="138"/>
      <c r="T10" s="139"/>
      <c r="V10" s="139"/>
      <c r="W10" s="139"/>
      <c r="X10" s="138"/>
      <c r="Y10" s="138"/>
      <c r="Z10" s="138"/>
      <c r="AA10" s="139"/>
      <c r="AC10" s="139"/>
    </row>
    <row r="11" spans="2:44" s="49" customFormat="1" ht="31.95" customHeight="1">
      <c r="B11" s="56" t="s">
        <v>45</v>
      </c>
      <c r="C11" s="45" t="s">
        <v>15</v>
      </c>
      <c r="D11" s="39" t="s">
        <v>21</v>
      </c>
      <c r="E11" s="42" t="s">
        <v>20</v>
      </c>
      <c r="F11" s="40" t="s">
        <v>22</v>
      </c>
      <c r="G11" s="36"/>
      <c r="H11" s="39" t="s">
        <v>23</v>
      </c>
      <c r="I11" s="42" t="s">
        <v>24</v>
      </c>
      <c r="J11" s="39" t="s">
        <v>25</v>
      </c>
      <c r="K11" s="40" t="s">
        <v>26</v>
      </c>
      <c r="L11" s="42" t="s">
        <v>27</v>
      </c>
      <c r="M11" s="40" t="s">
        <v>28</v>
      </c>
      <c r="N11" s="38"/>
      <c r="O11" s="39" t="s">
        <v>23</v>
      </c>
      <c r="P11" s="42" t="s">
        <v>24</v>
      </c>
      <c r="Q11" s="39" t="s">
        <v>25</v>
      </c>
      <c r="R11" s="40" t="s">
        <v>26</v>
      </c>
      <c r="S11" s="42" t="s">
        <v>27</v>
      </c>
      <c r="T11" s="40" t="s">
        <v>28</v>
      </c>
      <c r="U11" s="41"/>
      <c r="V11" s="39" t="s">
        <v>23</v>
      </c>
      <c r="W11" s="40" t="s">
        <v>24</v>
      </c>
      <c r="X11" s="42" t="s">
        <v>25</v>
      </c>
      <c r="Y11" s="40" t="s">
        <v>26</v>
      </c>
      <c r="Z11" s="42" t="s">
        <v>27</v>
      </c>
      <c r="AA11" s="40" t="s">
        <v>28</v>
      </c>
      <c r="AB11" s="41"/>
      <c r="AC11" s="39" t="s">
        <v>27</v>
      </c>
      <c r="AD11" s="40" t="s">
        <v>28</v>
      </c>
      <c r="AE11" s="39" t="s">
        <v>27</v>
      </c>
      <c r="AF11" s="40" t="s">
        <v>28</v>
      </c>
      <c r="AG11" s="39" t="s">
        <v>27</v>
      </c>
      <c r="AH11" s="40" t="s">
        <v>28</v>
      </c>
      <c r="AI11" s="39" t="s">
        <v>27</v>
      </c>
      <c r="AJ11" s="40" t="s">
        <v>28</v>
      </c>
      <c r="AL11" s="39" t="s">
        <v>5</v>
      </c>
      <c r="AM11" s="42" t="s">
        <v>6</v>
      </c>
      <c r="AN11" s="42" t="s">
        <v>7</v>
      </c>
      <c r="AO11" s="95" t="s">
        <v>13</v>
      </c>
      <c r="AQ11" s="50"/>
      <c r="AR11" s="51"/>
    </row>
    <row r="12" spans="2:44" ht="18" customHeight="1">
      <c r="B12" s="54" t="s">
        <v>31</v>
      </c>
      <c r="C12" s="1" t="s">
        <v>36</v>
      </c>
      <c r="D12" s="34">
        <v>12.81</v>
      </c>
      <c r="E12" s="43">
        <v>13</v>
      </c>
      <c r="F12" s="44">
        <f>D12/E12*60</f>
        <v>59.123076923076923</v>
      </c>
      <c r="H12" s="106">
        <v>60</v>
      </c>
      <c r="I12" s="107">
        <v>60</v>
      </c>
      <c r="J12" s="108">
        <f>ROUNDUP(H12/I12,0)</f>
        <v>1</v>
      </c>
      <c r="K12" s="109">
        <v>13</v>
      </c>
      <c r="L12" s="110">
        <f>J12*K12</f>
        <v>13</v>
      </c>
      <c r="M12" s="111">
        <f>K12*60/I12*$D12</f>
        <v>166.53</v>
      </c>
      <c r="O12" s="106">
        <f>H12</f>
        <v>60</v>
      </c>
      <c r="P12" s="107">
        <v>60</v>
      </c>
      <c r="Q12" s="108">
        <f>ROUNDUP(O12/P12,0)</f>
        <v>1</v>
      </c>
      <c r="R12" s="109">
        <v>12</v>
      </c>
      <c r="S12" s="110">
        <f>Q12*R12</f>
        <v>12</v>
      </c>
      <c r="T12" s="111">
        <f>R12*60/P12*$D12</f>
        <v>153.72</v>
      </c>
      <c r="V12" s="106">
        <f>O12</f>
        <v>60</v>
      </c>
      <c r="W12" s="201">
        <v>60</v>
      </c>
      <c r="X12" s="108"/>
      <c r="Y12" s="109"/>
      <c r="Z12" s="110">
        <f>X12*Y12</f>
        <v>0</v>
      </c>
      <c r="AA12" s="111">
        <f>Y12*60/W12*$D12</f>
        <v>0</v>
      </c>
      <c r="AC12" s="140">
        <f>$L$26*L12</f>
        <v>3315</v>
      </c>
      <c r="AD12" s="114">
        <f>M12*$L$26</f>
        <v>42465.15</v>
      </c>
      <c r="AE12" s="141">
        <f>$S$26*S12</f>
        <v>696</v>
      </c>
      <c r="AF12" s="116">
        <f>T12*$S$26</f>
        <v>8915.76</v>
      </c>
      <c r="AG12" s="140">
        <f>$Z$26*Z12</f>
        <v>0</v>
      </c>
      <c r="AH12" s="114">
        <f>AA12*$Z$26</f>
        <v>0</v>
      </c>
      <c r="AI12" s="116">
        <f t="shared" ref="AI12:AJ14" si="2">AC12+AE12+AG12</f>
        <v>4011</v>
      </c>
      <c r="AJ12" s="114">
        <f t="shared" si="2"/>
        <v>51380.91</v>
      </c>
      <c r="AL12" s="102">
        <f>AC12*$AQ$16*(1+$AO$26)</f>
        <v>414033.68079858215</v>
      </c>
      <c r="AM12" s="103">
        <f>AE12*$AQ$16*(1+$AO$26)</f>
        <v>86928.338412010009</v>
      </c>
      <c r="AN12" s="103">
        <f>AG12*$AQ$16*(1+$AO$26)</f>
        <v>0</v>
      </c>
      <c r="AO12" s="104">
        <f>SUM(AL12:AN12)</f>
        <v>500962.01921059215</v>
      </c>
    </row>
    <row r="13" spans="2:44" ht="18" customHeight="1">
      <c r="B13" s="54" t="s">
        <v>32</v>
      </c>
      <c r="C13" s="1" t="s">
        <v>37</v>
      </c>
      <c r="D13" s="35">
        <v>13.12</v>
      </c>
      <c r="E13" s="37">
        <v>13</v>
      </c>
      <c r="F13" s="44">
        <f>D13/E13*60</f>
        <v>60.553846153846152</v>
      </c>
      <c r="H13" s="106">
        <v>60</v>
      </c>
      <c r="I13" s="107">
        <v>60</v>
      </c>
      <c r="J13" s="108">
        <f>ROUNDUP(H13/I13,0)</f>
        <v>1</v>
      </c>
      <c r="K13" s="109">
        <v>13</v>
      </c>
      <c r="L13" s="110">
        <f>J13*K13</f>
        <v>13</v>
      </c>
      <c r="M13" s="111">
        <f>K13*60/I13*$D13</f>
        <v>170.56</v>
      </c>
      <c r="O13" s="106">
        <f>H13</f>
        <v>60</v>
      </c>
      <c r="P13" s="107">
        <v>60</v>
      </c>
      <c r="Q13" s="108">
        <f>ROUNDUP(O13/P13,0)</f>
        <v>1</v>
      </c>
      <c r="R13" s="109">
        <v>12</v>
      </c>
      <c r="S13" s="110">
        <f>Q13*R13</f>
        <v>12</v>
      </c>
      <c r="T13" s="111">
        <f>R13*60/P13*$D13</f>
        <v>157.44</v>
      </c>
      <c r="V13" s="106">
        <f>O13</f>
        <v>60</v>
      </c>
      <c r="W13" s="201">
        <v>60</v>
      </c>
      <c r="X13" s="108"/>
      <c r="Y13" s="109"/>
      <c r="Z13" s="110">
        <f>X13*Y13</f>
        <v>0</v>
      </c>
      <c r="AA13" s="111">
        <f>Y13*60/W13*$D13</f>
        <v>0</v>
      </c>
      <c r="AC13" s="140">
        <f>$L$26*L13</f>
        <v>3315</v>
      </c>
      <c r="AD13" s="114">
        <f>M13*$L$26</f>
        <v>43492.800000000003</v>
      </c>
      <c r="AE13" s="141">
        <f>$S$26*S13</f>
        <v>696</v>
      </c>
      <c r="AF13" s="116">
        <f>T13*$S$26</f>
        <v>9131.52</v>
      </c>
      <c r="AG13" s="140">
        <f>$Z$26*Z13</f>
        <v>0</v>
      </c>
      <c r="AH13" s="114">
        <f>AA13*$Z$26</f>
        <v>0</v>
      </c>
      <c r="AI13" s="116">
        <f>AC13+AE13+AG13</f>
        <v>4011</v>
      </c>
      <c r="AJ13" s="114">
        <f t="shared" si="2"/>
        <v>52624.320000000007</v>
      </c>
      <c r="AL13" s="117">
        <f>AC13*$AQ$16*(1+$AO$26)</f>
        <v>414033.68079858215</v>
      </c>
      <c r="AM13" s="53">
        <f>AE13*$AQ$16*(1+$AO$26)</f>
        <v>86928.338412010009</v>
      </c>
      <c r="AN13" s="53">
        <f>AG13*$AQ$16*(1+$AO$26)</f>
        <v>0</v>
      </c>
      <c r="AO13" s="118">
        <f>SUM(AL13:AN13)</f>
        <v>500962.01921059215</v>
      </c>
    </row>
    <row r="14" spans="2:44" ht="18" customHeight="1">
      <c r="B14" s="54" t="s">
        <v>33</v>
      </c>
      <c r="C14" s="1" t="s">
        <v>38</v>
      </c>
      <c r="D14" s="35">
        <v>11.63</v>
      </c>
      <c r="E14" s="37">
        <v>13</v>
      </c>
      <c r="F14" s="44">
        <f>D14/E14*60</f>
        <v>53.676923076923082</v>
      </c>
      <c r="H14" s="106">
        <v>60</v>
      </c>
      <c r="I14" s="107">
        <v>60</v>
      </c>
      <c r="J14" s="108">
        <f>ROUNDUP(H14/I14,0)</f>
        <v>1</v>
      </c>
      <c r="K14" s="109">
        <v>13</v>
      </c>
      <c r="L14" s="110">
        <f>J14*K14</f>
        <v>13</v>
      </c>
      <c r="M14" s="111">
        <f>K14*60/I14*$D14</f>
        <v>151.19</v>
      </c>
      <c r="O14" s="106">
        <f>H14</f>
        <v>60</v>
      </c>
      <c r="P14" s="107">
        <v>60</v>
      </c>
      <c r="Q14" s="108">
        <f>ROUNDUP(O14/P14,0)</f>
        <v>1</v>
      </c>
      <c r="R14" s="109">
        <v>12</v>
      </c>
      <c r="S14" s="110">
        <f>Q14*R14</f>
        <v>12</v>
      </c>
      <c r="T14" s="111">
        <f>R14*60/P14*$D14</f>
        <v>139.56</v>
      </c>
      <c r="V14" s="106">
        <f>O14</f>
        <v>60</v>
      </c>
      <c r="W14" s="201">
        <v>60</v>
      </c>
      <c r="X14" s="108"/>
      <c r="Y14" s="109"/>
      <c r="Z14" s="110">
        <f>X14*Y14</f>
        <v>0</v>
      </c>
      <c r="AA14" s="111">
        <f>Y14*60/W14*$D14</f>
        <v>0</v>
      </c>
      <c r="AC14" s="140">
        <f>$L$26*L14</f>
        <v>3315</v>
      </c>
      <c r="AD14" s="114">
        <f>M14*$L$26</f>
        <v>38553.449999999997</v>
      </c>
      <c r="AE14" s="141">
        <f>$S$26*S14</f>
        <v>696</v>
      </c>
      <c r="AF14" s="116">
        <f>T14*$S$26</f>
        <v>8094.4800000000005</v>
      </c>
      <c r="AG14" s="140">
        <f>$Z$26*Z14</f>
        <v>0</v>
      </c>
      <c r="AH14" s="114">
        <f>AA14*$Z$26</f>
        <v>0</v>
      </c>
      <c r="AI14" s="116">
        <f>AC14+AE14+AG14</f>
        <v>4011</v>
      </c>
      <c r="AJ14" s="114">
        <f t="shared" si="2"/>
        <v>46647.93</v>
      </c>
      <c r="AL14" s="117">
        <f>AC14*$AQ$16*(1+$AO$26)</f>
        <v>414033.68079858215</v>
      </c>
      <c r="AM14" s="53">
        <f>AE14*$AQ$16*(1+$AO$26)</f>
        <v>86928.338412010009</v>
      </c>
      <c r="AN14" s="53">
        <f>AG14*$AQ$16*(1+$AO$26)</f>
        <v>0</v>
      </c>
      <c r="AO14" s="118">
        <f>SUM(AL14:AN14)</f>
        <v>500962.01921059215</v>
      </c>
    </row>
    <row r="15" spans="2:44" ht="18" customHeight="1">
      <c r="C15" s="121"/>
      <c r="D15" s="142"/>
      <c r="E15" s="143"/>
      <c r="F15" s="144"/>
      <c r="H15" s="68"/>
      <c r="J15" s="68"/>
      <c r="K15" s="69"/>
      <c r="M15" s="69"/>
      <c r="O15" s="68"/>
      <c r="Q15" s="68"/>
      <c r="R15" s="69"/>
      <c r="S15" s="54"/>
      <c r="T15" s="69"/>
      <c r="V15" s="68"/>
      <c r="W15" s="69"/>
      <c r="X15" s="54"/>
      <c r="Y15" s="54"/>
      <c r="Z15" s="68"/>
      <c r="AA15" s="69"/>
      <c r="AC15" s="140"/>
      <c r="AD15" s="114"/>
      <c r="AE15" s="141"/>
      <c r="AF15" s="116"/>
      <c r="AG15" s="140"/>
      <c r="AH15" s="114"/>
      <c r="AI15" s="116"/>
      <c r="AJ15" s="120"/>
      <c r="AL15" s="121"/>
      <c r="AO15" s="122"/>
    </row>
    <row r="16" spans="2:44" s="49" customFormat="1" ht="18" customHeight="1">
      <c r="B16" s="36"/>
      <c r="C16" s="45" t="s">
        <v>1</v>
      </c>
      <c r="D16" s="123"/>
      <c r="E16" s="124"/>
      <c r="F16" s="125"/>
      <c r="G16" s="36"/>
      <c r="H16" s="46"/>
      <c r="I16" s="48"/>
      <c r="J16" s="123">
        <f>SUM(J12:J15)</f>
        <v>3</v>
      </c>
      <c r="K16" s="85"/>
      <c r="L16" s="126">
        <f>SUM(L12:L15)</f>
        <v>39</v>
      </c>
      <c r="M16" s="127">
        <f>SUM(M12:M15)</f>
        <v>488.28000000000003</v>
      </c>
      <c r="N16" s="36"/>
      <c r="O16" s="45"/>
      <c r="P16" s="128"/>
      <c r="Q16" s="123">
        <f>SUM(Q12:Q15)</f>
        <v>3</v>
      </c>
      <c r="R16" s="85"/>
      <c r="S16" s="126">
        <f>SUM(S12:S15)</f>
        <v>36</v>
      </c>
      <c r="T16" s="127">
        <f>SUM(T12:T15)</f>
        <v>450.71999999999997</v>
      </c>
      <c r="V16" s="45"/>
      <c r="W16" s="129"/>
      <c r="X16" s="126">
        <f>SUM(X12:X15)</f>
        <v>0</v>
      </c>
      <c r="Y16" s="126"/>
      <c r="Z16" s="123">
        <f>SUM(Z12:Z15)</f>
        <v>0</v>
      </c>
      <c r="AA16" s="127">
        <f>SUM(AA12:AA15)</f>
        <v>0</v>
      </c>
      <c r="AC16" s="130">
        <f t="shared" ref="AC16:AJ16" si="3">SUM(AC12:AC15)</f>
        <v>9945</v>
      </c>
      <c r="AD16" s="131">
        <f t="shared" si="3"/>
        <v>124511.40000000001</v>
      </c>
      <c r="AE16" s="132">
        <f t="shared" si="3"/>
        <v>2088</v>
      </c>
      <c r="AF16" s="132">
        <f t="shared" si="3"/>
        <v>26141.759999999998</v>
      </c>
      <c r="AG16" s="130">
        <f t="shared" si="3"/>
        <v>0</v>
      </c>
      <c r="AH16" s="131">
        <f t="shared" si="3"/>
        <v>0</v>
      </c>
      <c r="AI16" s="132">
        <f t="shared" si="3"/>
        <v>12033</v>
      </c>
      <c r="AJ16" s="131">
        <f t="shared" si="3"/>
        <v>150653.16</v>
      </c>
      <c r="AL16" s="133">
        <f>SUM(AL12:AL15)</f>
        <v>1242101.0423957463</v>
      </c>
      <c r="AM16" s="134">
        <f>SUM(AM12:AM15)</f>
        <v>260785.01523603004</v>
      </c>
      <c r="AN16" s="134">
        <f>SUM(AN12:AN15)</f>
        <v>0</v>
      </c>
      <c r="AO16" s="135">
        <f>SUM(AO12:AO15)</f>
        <v>1502886.0576317764</v>
      </c>
      <c r="AQ16" s="136">
        <f>111.17*1.05</f>
        <v>116.72850000000001</v>
      </c>
      <c r="AR16" s="51">
        <v>1554048</v>
      </c>
    </row>
    <row r="17" spans="2:44" ht="18" customHeight="1">
      <c r="H17" s="138"/>
      <c r="L17" s="138"/>
      <c r="M17" s="138"/>
      <c r="O17" s="139"/>
      <c r="P17" s="139"/>
      <c r="Q17" s="138"/>
      <c r="R17" s="138"/>
      <c r="S17" s="138"/>
      <c r="T17" s="139"/>
      <c r="V17" s="139"/>
      <c r="W17" s="139"/>
      <c r="X17" s="138"/>
      <c r="Y17" s="138"/>
      <c r="Z17" s="138"/>
      <c r="AA17" s="139"/>
      <c r="AC17" s="139"/>
    </row>
    <row r="18" spans="2:44" s="49" customFormat="1" ht="31.95" customHeight="1">
      <c r="B18" s="56" t="s">
        <v>30</v>
      </c>
      <c r="C18" s="45" t="s">
        <v>16</v>
      </c>
      <c r="D18" s="39" t="s">
        <v>21</v>
      </c>
      <c r="E18" s="42" t="s">
        <v>20</v>
      </c>
      <c r="F18" s="40" t="s">
        <v>22</v>
      </c>
      <c r="G18" s="36"/>
      <c r="H18" s="39" t="s">
        <v>23</v>
      </c>
      <c r="I18" s="42" t="s">
        <v>24</v>
      </c>
      <c r="J18" s="39" t="s">
        <v>25</v>
      </c>
      <c r="K18" s="40" t="s">
        <v>26</v>
      </c>
      <c r="L18" s="42" t="s">
        <v>27</v>
      </c>
      <c r="M18" s="40" t="s">
        <v>28</v>
      </c>
      <c r="N18" s="38"/>
      <c r="O18" s="39" t="s">
        <v>23</v>
      </c>
      <c r="P18" s="42" t="s">
        <v>24</v>
      </c>
      <c r="Q18" s="39" t="s">
        <v>25</v>
      </c>
      <c r="R18" s="40" t="s">
        <v>26</v>
      </c>
      <c r="S18" s="42" t="s">
        <v>27</v>
      </c>
      <c r="T18" s="40" t="s">
        <v>28</v>
      </c>
      <c r="U18" s="41"/>
      <c r="V18" s="39" t="s">
        <v>23</v>
      </c>
      <c r="W18" s="40" t="s">
        <v>24</v>
      </c>
      <c r="X18" s="42" t="s">
        <v>25</v>
      </c>
      <c r="Y18" s="40" t="s">
        <v>26</v>
      </c>
      <c r="Z18" s="42" t="s">
        <v>27</v>
      </c>
      <c r="AA18" s="40" t="s">
        <v>28</v>
      </c>
      <c r="AB18" s="41"/>
      <c r="AC18" s="39" t="s">
        <v>27</v>
      </c>
      <c r="AD18" s="40" t="s">
        <v>28</v>
      </c>
      <c r="AE18" s="39" t="s">
        <v>27</v>
      </c>
      <c r="AF18" s="40" t="s">
        <v>28</v>
      </c>
      <c r="AG18" s="39" t="s">
        <v>27</v>
      </c>
      <c r="AH18" s="40" t="s">
        <v>28</v>
      </c>
      <c r="AI18" s="39" t="s">
        <v>27</v>
      </c>
      <c r="AJ18" s="40" t="s">
        <v>28</v>
      </c>
      <c r="AL18" s="39" t="s">
        <v>5</v>
      </c>
      <c r="AM18" s="42" t="s">
        <v>6</v>
      </c>
      <c r="AN18" s="42" t="s">
        <v>7</v>
      </c>
      <c r="AO18" s="95" t="s">
        <v>13</v>
      </c>
      <c r="AQ18" s="50"/>
      <c r="AR18" s="51"/>
    </row>
    <row r="19" spans="2:44" ht="18" customHeight="1">
      <c r="B19" s="54" t="s">
        <v>34</v>
      </c>
      <c r="C19" s="1" t="s">
        <v>39</v>
      </c>
      <c r="D19" s="34">
        <v>14.1</v>
      </c>
      <c r="E19" s="43">
        <v>14</v>
      </c>
      <c r="F19" s="44">
        <f>D19/E19*60</f>
        <v>60.428571428571431</v>
      </c>
      <c r="H19" s="106">
        <v>60</v>
      </c>
      <c r="I19" s="107">
        <v>60</v>
      </c>
      <c r="J19" s="108">
        <f>ROUNDUP(H19/I19,0)</f>
        <v>1</v>
      </c>
      <c r="K19" s="109">
        <v>15</v>
      </c>
      <c r="L19" s="110">
        <f>J19*K19</f>
        <v>15</v>
      </c>
      <c r="M19" s="111">
        <f>K19*60/I19*$D19</f>
        <v>211.5</v>
      </c>
      <c r="O19" s="145">
        <v>60</v>
      </c>
      <c r="P19" s="107">
        <v>60</v>
      </c>
      <c r="Q19" s="108">
        <f>ROUNDUP(O19/P19,0)</f>
        <v>1</v>
      </c>
      <c r="R19" s="109">
        <v>12</v>
      </c>
      <c r="S19" s="110">
        <f>Q19*R19</f>
        <v>12</v>
      </c>
      <c r="T19" s="111">
        <f>R19*60/P19*$D19</f>
        <v>169.2</v>
      </c>
      <c r="V19" s="145">
        <v>60</v>
      </c>
      <c r="W19" s="112">
        <v>60</v>
      </c>
      <c r="X19" s="108"/>
      <c r="Y19" s="109"/>
      <c r="Z19" s="68">
        <f>X19*Y19</f>
        <v>0</v>
      </c>
      <c r="AA19" s="111">
        <f>Y19*60/W19*$D19</f>
        <v>0</v>
      </c>
      <c r="AC19" s="140">
        <f>$L$26*L19</f>
        <v>3825</v>
      </c>
      <c r="AD19" s="114">
        <f>M19*$L$26</f>
        <v>53932.5</v>
      </c>
      <c r="AE19" s="141">
        <f>$S$26*S19</f>
        <v>696</v>
      </c>
      <c r="AF19" s="116">
        <f>T19*$S$26</f>
        <v>9813.5999999999985</v>
      </c>
      <c r="AG19" s="140">
        <f>$Z$26*Z19</f>
        <v>0</v>
      </c>
      <c r="AH19" s="114">
        <f>AA19*$Z$26</f>
        <v>0</v>
      </c>
      <c r="AI19" s="116">
        <f>AC19+AE19+AG19</f>
        <v>4521</v>
      </c>
      <c r="AJ19" s="114">
        <f>AD19+AF19+AH19</f>
        <v>63746.1</v>
      </c>
      <c r="AL19" s="102">
        <f>AC19*$AQ$22*(1+$AO$26)</f>
        <v>477731.17015221022</v>
      </c>
      <c r="AM19" s="103">
        <f>AE19*$AQ$22*(1+$AO$26)</f>
        <v>86928.338412010009</v>
      </c>
      <c r="AN19" s="103">
        <f>AG19*$AQ$22*(1+$AO$26)</f>
        <v>0</v>
      </c>
      <c r="AO19" s="104">
        <f>SUM(AL19:AN19)</f>
        <v>564659.50856422028</v>
      </c>
    </row>
    <row r="20" spans="2:44" ht="18" customHeight="1">
      <c r="B20" s="54" t="s">
        <v>35</v>
      </c>
      <c r="C20" s="1" t="s">
        <v>41</v>
      </c>
      <c r="D20" s="35">
        <v>13.2</v>
      </c>
      <c r="E20" s="37">
        <v>13</v>
      </c>
      <c r="F20" s="44">
        <f>D20/E20*60</f>
        <v>60.92307692307692</v>
      </c>
      <c r="H20" s="106">
        <v>60</v>
      </c>
      <c r="I20" s="107">
        <v>60</v>
      </c>
      <c r="J20" s="108">
        <f>ROUNDUP(H20/I20,0)</f>
        <v>1</v>
      </c>
      <c r="K20" s="109">
        <v>15</v>
      </c>
      <c r="L20" s="110">
        <f>J20*K20</f>
        <v>15</v>
      </c>
      <c r="M20" s="111">
        <f>K20*60/I20*$D20</f>
        <v>198</v>
      </c>
      <c r="O20" s="106">
        <f>H20</f>
        <v>60</v>
      </c>
      <c r="P20" s="107">
        <v>60</v>
      </c>
      <c r="Q20" s="108">
        <f>ROUNDUP(O20/P20,0)</f>
        <v>1</v>
      </c>
      <c r="R20" s="109">
        <v>12</v>
      </c>
      <c r="S20" s="110">
        <f>Q20*R20</f>
        <v>12</v>
      </c>
      <c r="T20" s="111">
        <f>R20*60/P20*$D20</f>
        <v>158.39999999999998</v>
      </c>
      <c r="V20" s="106">
        <f>O20</f>
        <v>60</v>
      </c>
      <c r="W20" s="112">
        <v>60</v>
      </c>
      <c r="X20" s="108"/>
      <c r="Y20" s="109"/>
      <c r="Z20" s="110">
        <f>X20*Y20</f>
        <v>0</v>
      </c>
      <c r="AA20" s="111">
        <f>Y20*60/W20*$D20</f>
        <v>0</v>
      </c>
      <c r="AC20" s="140">
        <f>$L$26*L20</f>
        <v>3825</v>
      </c>
      <c r="AD20" s="114">
        <f>M20*$L$26</f>
        <v>50490</v>
      </c>
      <c r="AE20" s="141">
        <f>$S$26*S20</f>
        <v>696</v>
      </c>
      <c r="AF20" s="116">
        <f>T20*$S$26</f>
        <v>9187.1999999999989</v>
      </c>
      <c r="AG20" s="140">
        <f>$Z$26*Z20</f>
        <v>0</v>
      </c>
      <c r="AH20" s="114">
        <f>AA20*$Z$26</f>
        <v>0</v>
      </c>
      <c r="AI20" s="116">
        <f>AC20+AE20+AG20</f>
        <v>4521</v>
      </c>
      <c r="AJ20" s="114">
        <f t="shared" ref="AJ20" si="4">AD20+AF20+AH20</f>
        <v>59677.2</v>
      </c>
      <c r="AL20" s="117">
        <f>AC20*$AQ$16*(1+$AO$26)</f>
        <v>477731.17015221022</v>
      </c>
      <c r="AM20" s="53">
        <f>AE20*$AQ$16*(1+$AO$26)</f>
        <v>86928.338412010009</v>
      </c>
      <c r="AN20" s="53">
        <f>AG20*$AQ$16*(1+$AO$26)</f>
        <v>0</v>
      </c>
      <c r="AO20" s="118">
        <f>SUM(AL20:AN20)</f>
        <v>564659.50856422028</v>
      </c>
    </row>
    <row r="21" spans="2:44" ht="18" customHeight="1">
      <c r="C21" s="121"/>
      <c r="D21" s="142"/>
      <c r="E21" s="143"/>
      <c r="F21" s="144"/>
      <c r="H21" s="68"/>
      <c r="J21" s="68"/>
      <c r="K21" s="69"/>
      <c r="M21" s="69"/>
      <c r="O21" s="68"/>
      <c r="Q21" s="68"/>
      <c r="R21" s="69"/>
      <c r="S21" s="54"/>
      <c r="T21" s="69"/>
      <c r="V21" s="68"/>
      <c r="W21" s="69"/>
      <c r="X21" s="54"/>
      <c r="Y21" s="54"/>
      <c r="Z21" s="68"/>
      <c r="AA21" s="69"/>
      <c r="AC21" s="140"/>
      <c r="AD21" s="114"/>
      <c r="AE21" s="141"/>
      <c r="AF21" s="116"/>
      <c r="AG21" s="140"/>
      <c r="AH21" s="114"/>
      <c r="AI21" s="116"/>
      <c r="AJ21" s="120"/>
      <c r="AL21" s="121"/>
      <c r="AO21" s="122"/>
    </row>
    <row r="22" spans="2:44" s="49" customFormat="1" ht="18" customHeight="1">
      <c r="B22" s="36"/>
      <c r="C22" s="45" t="s">
        <v>1</v>
      </c>
      <c r="D22" s="123"/>
      <c r="E22" s="124"/>
      <c r="F22" s="125"/>
      <c r="G22" s="36"/>
      <c r="H22" s="46"/>
      <c r="I22" s="48"/>
      <c r="J22" s="123">
        <f>SUM(J19:J21)</f>
        <v>2</v>
      </c>
      <c r="K22" s="85"/>
      <c r="L22" s="126">
        <f>SUM(L19:L21)</f>
        <v>30</v>
      </c>
      <c r="M22" s="127">
        <f>SUM(M19:M21)</f>
        <v>409.5</v>
      </c>
      <c r="N22" s="36"/>
      <c r="O22" s="45"/>
      <c r="P22" s="128"/>
      <c r="Q22" s="123">
        <f>SUM(Q19:Q21)</f>
        <v>2</v>
      </c>
      <c r="R22" s="85"/>
      <c r="S22" s="126">
        <f>SUM(S19:S21)</f>
        <v>24</v>
      </c>
      <c r="T22" s="127">
        <f>SUM(T19:T21)</f>
        <v>327.59999999999997</v>
      </c>
      <c r="V22" s="45"/>
      <c r="W22" s="129"/>
      <c r="X22" s="126">
        <f>SUM(X19:X21)</f>
        <v>0</v>
      </c>
      <c r="Y22" s="126"/>
      <c r="Z22" s="123">
        <f>SUM(Z19:Z21)</f>
        <v>0</v>
      </c>
      <c r="AA22" s="127">
        <f>SUM(AA19:AA21)</f>
        <v>0</v>
      </c>
      <c r="AC22" s="130">
        <f t="shared" ref="AC22:AJ22" si="5">SUM(AC19:AC21)</f>
        <v>7650</v>
      </c>
      <c r="AD22" s="131">
        <f t="shared" si="5"/>
        <v>104422.5</v>
      </c>
      <c r="AE22" s="132">
        <f t="shared" si="5"/>
        <v>1392</v>
      </c>
      <c r="AF22" s="132">
        <f t="shared" si="5"/>
        <v>19000.799999999996</v>
      </c>
      <c r="AG22" s="130">
        <f t="shared" si="5"/>
        <v>0</v>
      </c>
      <c r="AH22" s="131">
        <f t="shared" si="5"/>
        <v>0</v>
      </c>
      <c r="AI22" s="132">
        <f t="shared" si="5"/>
        <v>9042</v>
      </c>
      <c r="AJ22" s="131">
        <f t="shared" si="5"/>
        <v>123423.29999999999</v>
      </c>
      <c r="AL22" s="133">
        <f>SUM(AL19:AL21)</f>
        <v>955462.34030442045</v>
      </c>
      <c r="AM22" s="134">
        <f>SUM(AM19:AM21)</f>
        <v>173856.67682402002</v>
      </c>
      <c r="AN22" s="134">
        <f>SUM(AN19:AN21)</f>
        <v>0</v>
      </c>
      <c r="AO22" s="135">
        <f>SUM(AO19:AO21)</f>
        <v>1129319.0171284406</v>
      </c>
      <c r="AQ22" s="136">
        <f>111.17*1.05</f>
        <v>116.72850000000001</v>
      </c>
      <c r="AR22" s="51">
        <v>1323115</v>
      </c>
    </row>
    <row r="23" spans="2:44" s="49" customFormat="1" ht="18" customHeight="1">
      <c r="B23" s="36"/>
      <c r="D23" s="146"/>
      <c r="E23" s="147"/>
      <c r="F23" s="147"/>
      <c r="G23" s="36"/>
      <c r="H23" s="148"/>
      <c r="I23" s="36"/>
      <c r="J23" s="146"/>
      <c r="K23" s="146"/>
      <c r="L23" s="149"/>
      <c r="M23" s="150"/>
      <c r="N23" s="36"/>
      <c r="O23" s="151"/>
      <c r="P23" s="151"/>
      <c r="Q23" s="149"/>
      <c r="R23" s="149"/>
      <c r="S23" s="149"/>
      <c r="T23" s="150"/>
      <c r="V23" s="151"/>
      <c r="W23" s="151"/>
      <c r="X23" s="149"/>
      <c r="Y23" s="149"/>
      <c r="Z23" s="149"/>
      <c r="AA23" s="150"/>
      <c r="AC23" s="152"/>
      <c r="AD23" s="153"/>
      <c r="AE23" s="153"/>
      <c r="AF23" s="153"/>
      <c r="AG23" s="153"/>
      <c r="AH23" s="153"/>
      <c r="AI23" s="153"/>
      <c r="AJ23" s="153"/>
      <c r="AL23" s="154"/>
      <c r="AM23" s="154"/>
      <c r="AN23" s="154"/>
      <c r="AO23" s="154"/>
      <c r="AQ23" s="50"/>
      <c r="AR23" s="51"/>
    </row>
    <row r="24" spans="2:44" ht="18" customHeight="1">
      <c r="C24" s="45" t="s">
        <v>42</v>
      </c>
      <c r="D24" s="48"/>
      <c r="E24" s="48"/>
      <c r="F24" s="47"/>
      <c r="G24" s="36"/>
      <c r="H24" s="46"/>
      <c r="I24" s="47"/>
      <c r="J24" s="123">
        <f>J9+J16+J22</f>
        <v>12</v>
      </c>
      <c r="K24" s="85"/>
      <c r="L24" s="126">
        <f>L9+L16+L22</f>
        <v>171</v>
      </c>
      <c r="M24" s="127">
        <f>M9+M16+M22</f>
        <v>2887.31</v>
      </c>
      <c r="N24" s="36"/>
      <c r="O24" s="45"/>
      <c r="P24" s="128"/>
      <c r="Q24" s="123">
        <f>Q9+Q16+Q22</f>
        <v>12</v>
      </c>
      <c r="R24" s="85"/>
      <c r="S24" s="126">
        <f>S9+S16+S22</f>
        <v>154</v>
      </c>
      <c r="T24" s="127">
        <f>T9+T16+T22</f>
        <v>2609.4399999999996</v>
      </c>
      <c r="U24" s="49"/>
      <c r="V24" s="45"/>
      <c r="W24" s="129"/>
      <c r="X24" s="123">
        <f>X9+X16+X22</f>
        <v>0</v>
      </c>
      <c r="Y24" s="85"/>
      <c r="Z24" s="126">
        <f>Z9+Z16+Z22</f>
        <v>0</v>
      </c>
      <c r="AA24" s="127">
        <f>AA9+AA16+AA22</f>
        <v>0</v>
      </c>
      <c r="AB24" s="49"/>
      <c r="AC24" s="130">
        <f t="shared" ref="AC24:AJ24" si="6">AC9+AC16+AC22</f>
        <v>43605</v>
      </c>
      <c r="AD24" s="131">
        <f t="shared" si="6"/>
        <v>736264.05</v>
      </c>
      <c r="AE24" s="132">
        <f t="shared" si="6"/>
        <v>8932</v>
      </c>
      <c r="AF24" s="132">
        <f t="shared" si="6"/>
        <v>151347.51999999999</v>
      </c>
      <c r="AG24" s="130">
        <f t="shared" si="6"/>
        <v>0</v>
      </c>
      <c r="AH24" s="131">
        <f t="shared" si="6"/>
        <v>0</v>
      </c>
      <c r="AI24" s="132">
        <f t="shared" si="6"/>
        <v>52537</v>
      </c>
      <c r="AJ24" s="131">
        <f t="shared" si="6"/>
        <v>887611.57000000007</v>
      </c>
      <c r="AK24" s="49"/>
      <c r="AL24" s="133">
        <f>AL9+AL16+AL22</f>
        <v>6547207.4935633857</v>
      </c>
      <c r="AM24" s="134">
        <f>AM9+AM16+AM22</f>
        <v>1346377.9355212676</v>
      </c>
      <c r="AN24" s="134">
        <f>AN9+AN16+AN22</f>
        <v>0</v>
      </c>
      <c r="AO24" s="135">
        <f>AO9+AO16+AO22</f>
        <v>7893585.429084653</v>
      </c>
      <c r="AR24" s="51">
        <f>AR9+AR16+AR22</f>
        <v>7941989</v>
      </c>
    </row>
    <row r="25" spans="2:44" ht="18" customHeight="1">
      <c r="O25" s="52"/>
      <c r="P25" s="52"/>
      <c r="Q25" s="54"/>
      <c r="R25" s="54"/>
      <c r="S25" s="54"/>
      <c r="X25" s="54"/>
      <c r="Y25" s="54"/>
      <c r="Z25" s="54"/>
      <c r="AQ25" s="155"/>
    </row>
    <row r="26" spans="2:44" ht="18" customHeight="1">
      <c r="J26" s="156"/>
      <c r="K26" s="157" t="s">
        <v>12</v>
      </c>
      <c r="L26" s="158">
        <v>255</v>
      </c>
      <c r="M26" s="159"/>
      <c r="N26" s="159"/>
      <c r="O26" s="159"/>
      <c r="P26" s="159"/>
      <c r="Q26" s="159"/>
      <c r="R26" s="157" t="s">
        <v>12</v>
      </c>
      <c r="S26" s="158">
        <v>58</v>
      </c>
      <c r="T26" s="159"/>
      <c r="U26" s="159"/>
      <c r="V26" s="159"/>
      <c r="W26" s="159"/>
      <c r="X26" s="159"/>
      <c r="Y26" s="157" t="s">
        <v>12</v>
      </c>
      <c r="Z26" s="158">
        <v>52</v>
      </c>
      <c r="AL26" s="160"/>
      <c r="AM26" s="160"/>
      <c r="AN26" s="161" t="s">
        <v>86</v>
      </c>
      <c r="AO26" s="162">
        <f>AN55</f>
        <v>6.9978950712895657E-2</v>
      </c>
    </row>
    <row r="27" spans="2:44" ht="18" customHeight="1">
      <c r="AL27" s="163"/>
      <c r="AM27" s="163"/>
      <c r="AN27" s="163"/>
      <c r="AO27" s="164"/>
    </row>
    <row r="28" spans="2:44" ht="18" customHeight="1"/>
    <row r="29" spans="2:44" ht="31.95" customHeight="1">
      <c r="B29" s="56" t="s">
        <v>87</v>
      </c>
      <c r="C29" s="165" t="s">
        <v>88</v>
      </c>
      <c r="D29" s="166"/>
      <c r="E29" s="166"/>
      <c r="F29" s="167"/>
      <c r="H29" s="39"/>
      <c r="I29" s="42"/>
      <c r="J29" s="39" t="s">
        <v>25</v>
      </c>
      <c r="K29" s="40" t="s">
        <v>26</v>
      </c>
      <c r="L29" s="42" t="s">
        <v>27</v>
      </c>
      <c r="M29" s="40" t="s">
        <v>28</v>
      </c>
      <c r="N29" s="38"/>
      <c r="O29" s="39"/>
      <c r="P29" s="42"/>
      <c r="Q29" s="39" t="s">
        <v>25</v>
      </c>
      <c r="R29" s="40" t="s">
        <v>26</v>
      </c>
      <c r="S29" s="42" t="s">
        <v>27</v>
      </c>
      <c r="T29" s="40" t="s">
        <v>28</v>
      </c>
      <c r="U29" s="41"/>
      <c r="V29" s="39"/>
      <c r="W29" s="40"/>
      <c r="X29" s="39" t="s">
        <v>25</v>
      </c>
      <c r="Y29" s="40" t="s">
        <v>26</v>
      </c>
      <c r="Z29" s="42" t="s">
        <v>27</v>
      </c>
      <c r="AA29" s="40" t="s">
        <v>28</v>
      </c>
      <c r="AB29" s="41"/>
      <c r="AC29" s="39" t="s">
        <v>27</v>
      </c>
      <c r="AD29" s="42" t="s">
        <v>28</v>
      </c>
      <c r="AE29" s="39" t="s">
        <v>27</v>
      </c>
      <c r="AF29" s="40" t="s">
        <v>28</v>
      </c>
      <c r="AG29" s="39" t="s">
        <v>27</v>
      </c>
      <c r="AH29" s="40" t="s">
        <v>28</v>
      </c>
      <c r="AI29" s="42" t="s">
        <v>27</v>
      </c>
      <c r="AJ29" s="40" t="s">
        <v>28</v>
      </c>
      <c r="AK29" s="49"/>
      <c r="AL29" s="39" t="s">
        <v>5</v>
      </c>
      <c r="AM29" s="42" t="s">
        <v>6</v>
      </c>
      <c r="AN29" s="42" t="s">
        <v>7</v>
      </c>
      <c r="AO29" s="95" t="s">
        <v>13</v>
      </c>
    </row>
    <row r="30" spans="2:44" ht="18" customHeight="1">
      <c r="B30" s="54" t="s">
        <v>89</v>
      </c>
      <c r="C30" s="121" t="s">
        <v>90</v>
      </c>
      <c r="D30" s="52"/>
      <c r="E30" s="52"/>
      <c r="F30" s="168"/>
      <c r="H30" s="68"/>
      <c r="J30" s="108">
        <v>3</v>
      </c>
      <c r="K30" s="72">
        <v>11</v>
      </c>
      <c r="L30" s="110">
        <f>J30*K30</f>
        <v>33</v>
      </c>
      <c r="M30" s="169">
        <v>0</v>
      </c>
      <c r="O30" s="68"/>
      <c r="Q30" s="108">
        <v>2</v>
      </c>
      <c r="R30" s="72">
        <v>12</v>
      </c>
      <c r="S30" s="110">
        <f>Q30*R30</f>
        <v>24</v>
      </c>
      <c r="T30" s="169">
        <v>0</v>
      </c>
      <c r="V30" s="121"/>
      <c r="X30" s="121"/>
      <c r="Y30" s="168"/>
      <c r="AA30" s="168"/>
      <c r="AC30" s="99">
        <f>$L$26*L30</f>
        <v>8415</v>
      </c>
      <c r="AD30" s="100">
        <f>M30*$L$26</f>
        <v>0</v>
      </c>
      <c r="AE30" s="99">
        <f>$S$26*S30</f>
        <v>1392</v>
      </c>
      <c r="AF30" s="101">
        <f>T30*$S$26</f>
        <v>0</v>
      </c>
      <c r="AG30" s="99">
        <f>$Z$26*Z30</f>
        <v>0</v>
      </c>
      <c r="AH30" s="101">
        <f>AA30*$Z$26</f>
        <v>0</v>
      </c>
      <c r="AI30" s="100">
        <f>AC30+AE30+AG30</f>
        <v>9807</v>
      </c>
      <c r="AJ30" s="101">
        <f>AD30+AF30+AH30</f>
        <v>0</v>
      </c>
      <c r="AL30" s="170">
        <f>AC30*$AQ$33</f>
        <v>1162873.0575000001</v>
      </c>
      <c r="AM30" s="171">
        <f>AE30*$AQ$33</f>
        <v>192361.17600000001</v>
      </c>
      <c r="AN30" s="171">
        <f>AG30*AQ33</f>
        <v>0</v>
      </c>
      <c r="AO30" s="118">
        <f>SUM(AL30:AN30)</f>
        <v>1355234.2335000001</v>
      </c>
      <c r="AR30" s="51">
        <v>1336930</v>
      </c>
    </row>
    <row r="31" spans="2:44" ht="18" customHeight="1">
      <c r="B31" s="54" t="s">
        <v>91</v>
      </c>
      <c r="C31" s="121" t="s">
        <v>92</v>
      </c>
      <c r="D31" s="52"/>
      <c r="F31" s="168"/>
      <c r="H31" s="68"/>
      <c r="J31" s="108">
        <v>3</v>
      </c>
      <c r="K31" s="72">
        <v>12</v>
      </c>
      <c r="L31" s="110">
        <f>J31*K31</f>
        <v>36</v>
      </c>
      <c r="M31" s="169">
        <v>0</v>
      </c>
      <c r="O31" s="172"/>
      <c r="Q31" s="108">
        <v>2</v>
      </c>
      <c r="R31" s="72">
        <v>12</v>
      </c>
      <c r="S31" s="110">
        <f>Q31*R31</f>
        <v>24</v>
      </c>
      <c r="T31" s="169">
        <v>0</v>
      </c>
      <c r="V31" s="172"/>
      <c r="W31" s="54"/>
      <c r="X31" s="108"/>
      <c r="Y31" s="72"/>
      <c r="Z31" s="110"/>
      <c r="AA31" s="111"/>
      <c r="AC31" s="113">
        <f>$L$26*L31</f>
        <v>9180</v>
      </c>
      <c r="AD31" s="116">
        <f>M31*$L$26</f>
        <v>0</v>
      </c>
      <c r="AE31" s="113">
        <f>$S$26*S31</f>
        <v>1392</v>
      </c>
      <c r="AF31" s="114">
        <f>T31*$S$26</f>
        <v>0</v>
      </c>
      <c r="AG31" s="113">
        <f>$Z$26*Z31</f>
        <v>0</v>
      </c>
      <c r="AH31" s="114">
        <f>AA31*$Z$26</f>
        <v>0</v>
      </c>
      <c r="AI31" s="116">
        <f>AC31+AE31+AG31</f>
        <v>10572</v>
      </c>
      <c r="AJ31" s="114">
        <f>AD31+AF31+AH31</f>
        <v>0</v>
      </c>
      <c r="AL31" s="170">
        <f>AC31*$AQ$33</f>
        <v>1268588.79</v>
      </c>
      <c r="AM31" s="171">
        <f>AE31*$AQ$33</f>
        <v>192361.17600000001</v>
      </c>
      <c r="AN31" s="171">
        <f>AG31*AQ34</f>
        <v>0</v>
      </c>
      <c r="AO31" s="118">
        <f>SUM(AL31:AN31)</f>
        <v>1460949.966</v>
      </c>
      <c r="AR31" s="51">
        <v>1467860</v>
      </c>
    </row>
    <row r="32" spans="2:44" ht="18" customHeight="1">
      <c r="C32" s="121"/>
      <c r="F32" s="69"/>
      <c r="H32" s="68"/>
      <c r="J32" s="68"/>
      <c r="K32" s="69"/>
      <c r="M32" s="69"/>
      <c r="O32" s="68"/>
      <c r="Q32" s="121"/>
      <c r="R32" s="168"/>
      <c r="T32" s="168"/>
      <c r="V32" s="121"/>
      <c r="X32" s="121"/>
      <c r="Y32" s="168"/>
      <c r="AA32" s="168"/>
      <c r="AC32" s="173"/>
      <c r="AD32" s="174"/>
      <c r="AE32" s="173"/>
      <c r="AF32" s="175"/>
      <c r="AG32" s="173"/>
      <c r="AH32" s="175"/>
      <c r="AI32" s="174"/>
      <c r="AJ32" s="175"/>
      <c r="AL32" s="121"/>
      <c r="AO32" s="122"/>
    </row>
    <row r="33" spans="2:44" ht="18" customHeight="1">
      <c r="C33" s="45" t="s">
        <v>101</v>
      </c>
      <c r="D33" s="126"/>
      <c r="E33" s="124"/>
      <c r="F33" s="125"/>
      <c r="G33" s="36"/>
      <c r="H33" s="46"/>
      <c r="I33" s="48"/>
      <c r="J33" s="123">
        <f>SUM(J30:J32)</f>
        <v>6</v>
      </c>
      <c r="K33" s="85"/>
      <c r="L33" s="126">
        <f>SUM(L30:L32)</f>
        <v>69</v>
      </c>
      <c r="M33" s="127"/>
      <c r="N33" s="36"/>
      <c r="O33" s="45"/>
      <c r="P33" s="128"/>
      <c r="Q33" s="123">
        <f>SUM(Q30:Q32)</f>
        <v>4</v>
      </c>
      <c r="R33" s="85"/>
      <c r="S33" s="126">
        <f>SUM(S30:S32)</f>
        <v>48</v>
      </c>
      <c r="T33" s="127"/>
      <c r="U33" s="49"/>
      <c r="V33" s="45"/>
      <c r="W33" s="129"/>
      <c r="X33" s="123"/>
      <c r="Y33" s="85"/>
      <c r="Z33" s="123"/>
      <c r="AA33" s="127"/>
      <c r="AB33" s="49"/>
      <c r="AC33" s="130">
        <f>AC30+AC31</f>
        <v>17595</v>
      </c>
      <c r="AD33" s="132">
        <f t="shared" ref="AD33:AJ33" si="7">AD30+AD31</f>
        <v>0</v>
      </c>
      <c r="AE33" s="130">
        <f t="shared" si="7"/>
        <v>2784</v>
      </c>
      <c r="AF33" s="131">
        <f t="shared" si="7"/>
        <v>0</v>
      </c>
      <c r="AG33" s="130">
        <f t="shared" si="7"/>
        <v>0</v>
      </c>
      <c r="AH33" s="131">
        <f t="shared" si="7"/>
        <v>0</v>
      </c>
      <c r="AI33" s="132">
        <f t="shared" si="7"/>
        <v>20379</v>
      </c>
      <c r="AJ33" s="131">
        <f t="shared" si="7"/>
        <v>0</v>
      </c>
      <c r="AK33" s="49"/>
      <c r="AL33" s="133">
        <f>SUM(AL30:AL32)</f>
        <v>2431461.8475000001</v>
      </c>
      <c r="AM33" s="134">
        <f>SUM(AM30:AM32)</f>
        <v>384722.35200000001</v>
      </c>
      <c r="AN33" s="134">
        <f>SUM(AN30:AN32)</f>
        <v>0</v>
      </c>
      <c r="AO33" s="135">
        <f>SUM(AO30:AO32)</f>
        <v>2816184.1995000001</v>
      </c>
      <c r="AP33" s="53"/>
      <c r="AQ33" s="136">
        <f>131.61*1.05</f>
        <v>138.19050000000001</v>
      </c>
      <c r="AR33" s="51">
        <f>AR30+AR31</f>
        <v>2804790</v>
      </c>
    </row>
    <row r="34" spans="2:44" ht="18" customHeight="1">
      <c r="AQ34" s="52"/>
    </row>
    <row r="35" spans="2:44" ht="19.95" customHeight="1">
      <c r="C35" s="176" t="s">
        <v>93</v>
      </c>
      <c r="D35" s="177"/>
      <c r="E35" s="177"/>
      <c r="F35" s="177"/>
      <c r="AL35" s="178"/>
      <c r="AM35" s="178"/>
      <c r="AN35" s="203" t="s">
        <v>99</v>
      </c>
      <c r="AO35" s="179">
        <f>AO24+AO33</f>
        <v>10709769.628584653</v>
      </c>
      <c r="AR35" s="154">
        <f>AR24+AR33</f>
        <v>10746779</v>
      </c>
    </row>
    <row r="36" spans="2:44" ht="18" customHeight="1">
      <c r="AQ36" s="52"/>
    </row>
    <row r="37" spans="2:44" ht="18" customHeight="1">
      <c r="AQ37" s="52"/>
    </row>
    <row r="38" spans="2:44" ht="24" customHeight="1">
      <c r="C38" s="210" t="s">
        <v>94</v>
      </c>
      <c r="D38" s="210"/>
      <c r="E38" s="210"/>
      <c r="F38" s="210"/>
      <c r="H38" s="33"/>
      <c r="I38" s="33"/>
      <c r="J38" s="33"/>
      <c r="K38" s="33"/>
      <c r="L38" s="33"/>
      <c r="M38" s="33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214" t="s">
        <v>18</v>
      </c>
      <c r="AM38" s="215"/>
      <c r="AN38" s="215"/>
      <c r="AO38" s="216"/>
    </row>
    <row r="39" spans="2:44" ht="31.95" customHeight="1">
      <c r="B39" s="56" t="s">
        <v>112</v>
      </c>
      <c r="C39" s="45" t="s">
        <v>95</v>
      </c>
      <c r="D39" s="180"/>
      <c r="E39" s="180"/>
      <c r="F39" s="181"/>
      <c r="AL39" s="39"/>
      <c r="AM39" s="42"/>
      <c r="AN39" s="42"/>
      <c r="AO39" s="95" t="s">
        <v>13</v>
      </c>
      <c r="AQ39" s="52"/>
    </row>
    <row r="40" spans="2:44" ht="18" customHeight="1">
      <c r="B40" s="54" t="s">
        <v>109</v>
      </c>
      <c r="C40" s="121" t="s">
        <v>106</v>
      </c>
      <c r="F40" s="69"/>
      <c r="AC40" s="116"/>
      <c r="AE40" s="116"/>
      <c r="AI40" s="182"/>
      <c r="AL40" s="121"/>
      <c r="AO40" s="183">
        <v>1078367</v>
      </c>
      <c r="AQ40" s="52"/>
      <c r="AR40" s="184">
        <v>1078367</v>
      </c>
    </row>
    <row r="41" spans="2:44" ht="18" customHeight="1">
      <c r="B41" s="54" t="s">
        <v>110</v>
      </c>
      <c r="C41" s="121" t="s">
        <v>107</v>
      </c>
      <c r="F41" s="69"/>
      <c r="AC41" s="185"/>
      <c r="AI41" s="186"/>
      <c r="AL41" s="121"/>
      <c r="AO41" s="187">
        <v>568462</v>
      </c>
      <c r="AR41" s="51">
        <v>568462</v>
      </c>
    </row>
    <row r="42" spans="2:44" ht="18" customHeight="1">
      <c r="B42" s="54" t="s">
        <v>111</v>
      </c>
      <c r="C42" s="121" t="s">
        <v>108</v>
      </c>
      <c r="F42" s="69"/>
      <c r="AL42" s="121"/>
      <c r="AO42" s="187">
        <v>699392</v>
      </c>
      <c r="AR42" s="51">
        <v>699392</v>
      </c>
    </row>
    <row r="43" spans="2:44" ht="18" customHeight="1">
      <c r="C43" s="121"/>
      <c r="F43" s="69"/>
      <c r="AL43" s="121"/>
      <c r="AO43" s="187"/>
    </row>
    <row r="44" spans="2:44" s="49" customFormat="1" ht="18" customHeight="1">
      <c r="B44" s="36"/>
      <c r="C44" s="45" t="s">
        <v>1</v>
      </c>
      <c r="D44" s="48"/>
      <c r="E44" s="48"/>
      <c r="F44" s="47"/>
      <c r="G44" s="36"/>
      <c r="H44" s="36"/>
      <c r="I44" s="36"/>
      <c r="J44" s="36"/>
      <c r="K44" s="36"/>
      <c r="L44" s="36"/>
      <c r="M44" s="36"/>
      <c r="N44" s="36"/>
      <c r="O44" s="36"/>
      <c r="P44" s="36"/>
      <c r="AL44" s="45"/>
      <c r="AM44" s="128"/>
      <c r="AN44" s="128"/>
      <c r="AO44" s="188">
        <f>SUM(AO40:AO43)</f>
        <v>2346221</v>
      </c>
      <c r="AQ44" s="136"/>
      <c r="AR44" s="189">
        <f>SUM(AR40:AR43)</f>
        <v>2346221</v>
      </c>
    </row>
    <row r="45" spans="2:44" ht="18" customHeight="1">
      <c r="AO45" s="51"/>
    </row>
    <row r="46" spans="2:44" s="33" customFormat="1" ht="19.95" customHeight="1">
      <c r="B46" s="32"/>
      <c r="C46" s="190" t="s">
        <v>96</v>
      </c>
      <c r="D46" s="191"/>
      <c r="E46" s="191"/>
      <c r="F46" s="191"/>
      <c r="G46" s="32"/>
      <c r="H46" s="32"/>
      <c r="I46" s="32"/>
      <c r="J46" s="32"/>
      <c r="K46" s="32"/>
      <c r="L46" s="32"/>
      <c r="M46" s="32"/>
      <c r="N46" s="32"/>
      <c r="O46" s="32"/>
      <c r="P46" s="32"/>
      <c r="AL46" s="190"/>
      <c r="AM46" s="190"/>
      <c r="AN46" s="202" t="s">
        <v>100</v>
      </c>
      <c r="AO46" s="192">
        <f>AO24+AO33+AO44</f>
        <v>13055990.628584653</v>
      </c>
      <c r="AQ46" s="193"/>
      <c r="AR46" s="194">
        <f>AR24+AR33+AR44</f>
        <v>13093000</v>
      </c>
    </row>
    <row r="47" spans="2:44" ht="18" customHeight="1"/>
    <row r="48" spans="2:44" ht="18" customHeight="1"/>
    <row r="49" spans="1:40" ht="24" customHeight="1">
      <c r="C49" s="210" t="s">
        <v>97</v>
      </c>
      <c r="D49" s="210"/>
      <c r="E49" s="210"/>
      <c r="F49" s="210"/>
    </row>
    <row r="50" spans="1:40" ht="18" customHeight="1">
      <c r="A50" s="205"/>
      <c r="B50" s="221" t="s">
        <v>44</v>
      </c>
      <c r="C50" s="223" t="s">
        <v>14</v>
      </c>
      <c r="D50" s="225"/>
      <c r="E50" s="225"/>
      <c r="F50" s="227"/>
      <c r="G50" s="36"/>
      <c r="K50" s="84"/>
      <c r="L50" s="52"/>
      <c r="M50" s="52"/>
      <c r="N50" s="36"/>
      <c r="O50" s="52"/>
      <c r="P50" s="52"/>
      <c r="S50" s="218" t="s">
        <v>74</v>
      </c>
      <c r="T50" s="220"/>
      <c r="U50" s="36"/>
      <c r="V50" s="218" t="s">
        <v>77</v>
      </c>
      <c r="W50" s="220"/>
      <c r="X50" s="195" t="s">
        <v>78</v>
      </c>
      <c r="Z50" s="218" t="s">
        <v>80</v>
      </c>
      <c r="AA50" s="220"/>
      <c r="AC50" s="218" t="s">
        <v>82</v>
      </c>
      <c r="AD50" s="219"/>
      <c r="AE50" s="220"/>
      <c r="AH50" s="218" t="s">
        <v>83</v>
      </c>
      <c r="AI50" s="219"/>
      <c r="AJ50" s="220"/>
      <c r="AL50" s="218" t="s">
        <v>98</v>
      </c>
      <c r="AM50" s="219"/>
      <c r="AN50" s="220"/>
    </row>
    <row r="51" spans="1:40" ht="18" customHeight="1">
      <c r="A51" s="205"/>
      <c r="B51" s="222"/>
      <c r="C51" s="224"/>
      <c r="D51" s="226"/>
      <c r="E51" s="226"/>
      <c r="F51" s="222"/>
      <c r="G51" s="36"/>
      <c r="K51" s="49"/>
      <c r="L51" s="52"/>
      <c r="M51" s="52"/>
      <c r="N51" s="36"/>
      <c r="O51" s="52"/>
      <c r="P51" s="52"/>
      <c r="S51" s="46" t="s">
        <v>75</v>
      </c>
      <c r="T51" s="47" t="s">
        <v>76</v>
      </c>
      <c r="U51" s="36"/>
      <c r="V51" s="46" t="s">
        <v>75</v>
      </c>
      <c r="W51" s="47" t="s">
        <v>76</v>
      </c>
      <c r="X51" s="196" t="s">
        <v>79</v>
      </c>
      <c r="Z51" s="46" t="s">
        <v>75</v>
      </c>
      <c r="AA51" s="47" t="s">
        <v>81</v>
      </c>
      <c r="AC51" s="46" t="s">
        <v>5</v>
      </c>
      <c r="AD51" s="48" t="s">
        <v>6</v>
      </c>
      <c r="AE51" s="86" t="s">
        <v>13</v>
      </c>
      <c r="AH51" s="46" t="s">
        <v>5</v>
      </c>
      <c r="AI51" s="48" t="s">
        <v>6</v>
      </c>
      <c r="AJ51" s="86" t="s">
        <v>13</v>
      </c>
      <c r="AL51" s="46" t="s">
        <v>5</v>
      </c>
      <c r="AM51" s="48" t="s">
        <v>6</v>
      </c>
      <c r="AN51" s="86" t="s">
        <v>13</v>
      </c>
    </row>
    <row r="52" spans="1:40" ht="18" customHeight="1">
      <c r="B52" s="54" t="s">
        <v>46</v>
      </c>
      <c r="C52" s="121"/>
      <c r="F52" s="69"/>
      <c r="L52" s="52"/>
      <c r="M52" s="52"/>
      <c r="O52" s="52"/>
      <c r="P52" s="52"/>
      <c r="S52" s="68"/>
      <c r="T52" s="69"/>
      <c r="U52" s="54"/>
      <c r="V52" s="68"/>
      <c r="W52" s="69"/>
      <c r="X52" s="197"/>
      <c r="Z52" s="68"/>
      <c r="AA52" s="72"/>
      <c r="AC52" s="74"/>
      <c r="AD52" s="75"/>
      <c r="AE52" s="87"/>
      <c r="AH52" s="74"/>
      <c r="AI52" s="75"/>
      <c r="AJ52" s="87"/>
      <c r="AL52" s="79"/>
      <c r="AM52" s="80"/>
      <c r="AN52" s="90"/>
    </row>
    <row r="53" spans="1:40" ht="18" customHeight="1">
      <c r="B53" s="54" t="str">
        <f>B6</f>
        <v>R2</v>
      </c>
      <c r="C53" s="121" t="s">
        <v>72</v>
      </c>
      <c r="F53" s="69"/>
      <c r="L53" s="52"/>
      <c r="M53" s="52"/>
      <c r="O53" s="52"/>
      <c r="P53" s="52"/>
      <c r="S53" s="68">
        <v>36</v>
      </c>
      <c r="T53" s="69">
        <v>40</v>
      </c>
      <c r="U53" s="54"/>
      <c r="V53" s="68">
        <f>S53*2</f>
        <v>72</v>
      </c>
      <c r="W53" s="69">
        <f>T53*2</f>
        <v>80</v>
      </c>
      <c r="X53" s="197">
        <f>J6</f>
        <v>2</v>
      </c>
      <c r="Z53" s="68">
        <f>V53*X53</f>
        <v>144</v>
      </c>
      <c r="AA53" s="72">
        <f>W53/60*X53</f>
        <v>2.6666666666666665</v>
      </c>
      <c r="AC53" s="74">
        <f>AA53*$L$26</f>
        <v>680</v>
      </c>
      <c r="AD53" s="75">
        <f>AA53*$S$26</f>
        <v>154.66666666666666</v>
      </c>
      <c r="AE53" s="87">
        <f>AC53+AD53</f>
        <v>834.66666666666663</v>
      </c>
      <c r="AH53" s="74">
        <f>AC6</f>
        <v>7650</v>
      </c>
      <c r="AI53" s="75">
        <f>AE6</f>
        <v>1624</v>
      </c>
      <c r="AJ53" s="87">
        <f>AH53+AI53</f>
        <v>9274</v>
      </c>
      <c r="AL53" s="79">
        <f>AC53/AH53</f>
        <v>8.8888888888888892E-2</v>
      </c>
      <c r="AM53" s="80">
        <f>AD53/AI53</f>
        <v>9.5238095238095233E-2</v>
      </c>
      <c r="AN53" s="90">
        <f>AE53/AJ53</f>
        <v>9.0000718855581904E-2</v>
      </c>
    </row>
    <row r="54" spans="1:40" ht="18" customHeight="1">
      <c r="B54" s="65" t="str">
        <f>B7</f>
        <v>R3</v>
      </c>
      <c r="C54" s="121" t="s">
        <v>73</v>
      </c>
      <c r="F54" s="69"/>
      <c r="L54" s="52"/>
      <c r="M54" s="52"/>
      <c r="O54" s="52"/>
      <c r="P54" s="52"/>
      <c r="S54" s="70">
        <v>10</v>
      </c>
      <c r="T54" s="71">
        <v>20</v>
      </c>
      <c r="U54" s="54"/>
      <c r="V54" s="70">
        <f>S54*2</f>
        <v>20</v>
      </c>
      <c r="W54" s="71">
        <f>T54*2</f>
        <v>40</v>
      </c>
      <c r="X54" s="198">
        <f>J7</f>
        <v>2</v>
      </c>
      <c r="Z54" s="70">
        <f>V54*X54</f>
        <v>40</v>
      </c>
      <c r="AA54" s="73">
        <f>W54/60*X54</f>
        <v>1.3333333333333333</v>
      </c>
      <c r="AC54" s="76">
        <f>AA54*$L$26</f>
        <v>340</v>
      </c>
      <c r="AD54" s="66">
        <v>0</v>
      </c>
      <c r="AE54" s="88">
        <f>AC54+AD54</f>
        <v>340</v>
      </c>
      <c r="AH54" s="76">
        <f>AC7</f>
        <v>6120</v>
      </c>
      <c r="AI54" s="66">
        <f>AE7</f>
        <v>1392</v>
      </c>
      <c r="AJ54" s="88">
        <f>AH54+AI54</f>
        <v>7512</v>
      </c>
      <c r="AL54" s="81">
        <f>AC54/AH54</f>
        <v>5.5555555555555552E-2</v>
      </c>
      <c r="AM54" s="67">
        <v>0</v>
      </c>
      <c r="AN54" s="91">
        <f>AE54/AJ54</f>
        <v>4.5260915867944625E-2</v>
      </c>
    </row>
    <row r="55" spans="1:40" ht="18" customHeight="1">
      <c r="C55" s="45" t="s">
        <v>1</v>
      </c>
      <c r="D55" s="180"/>
      <c r="E55" s="180"/>
      <c r="F55" s="47"/>
      <c r="G55" s="36"/>
      <c r="L55" s="52"/>
      <c r="M55" s="52"/>
      <c r="N55" s="36"/>
      <c r="O55" s="52"/>
      <c r="P55" s="52"/>
      <c r="S55" s="46">
        <f>SUM(S52:S54)</f>
        <v>46</v>
      </c>
      <c r="T55" s="47">
        <f>SUM(T52:T54)</f>
        <v>60</v>
      </c>
      <c r="U55" s="36"/>
      <c r="V55" s="46">
        <f>SUM(V52:V54)</f>
        <v>92</v>
      </c>
      <c r="W55" s="47">
        <f>SUM(W52:W54)</f>
        <v>120</v>
      </c>
      <c r="X55" s="198">
        <f>SUM(X52:X54)</f>
        <v>4</v>
      </c>
      <c r="Z55" s="46">
        <f>SUM(Z52:Z54)</f>
        <v>184</v>
      </c>
      <c r="AA55" s="85">
        <f>SUM(AA52:AA54)</f>
        <v>4</v>
      </c>
      <c r="AC55" s="77">
        <f>SUM(AC52:AC54)</f>
        <v>1020</v>
      </c>
      <c r="AD55" s="78">
        <f>SUM(AD52:AD54)</f>
        <v>154.66666666666666</v>
      </c>
      <c r="AE55" s="89">
        <f>SUM(AE52:AE54)</f>
        <v>1174.6666666666665</v>
      </c>
      <c r="AH55" s="77">
        <f t="shared" ref="AH55:AJ55" si="8">SUM(AH52:AH54)</f>
        <v>13770</v>
      </c>
      <c r="AI55" s="78">
        <f t="shared" si="8"/>
        <v>3016</v>
      </c>
      <c r="AJ55" s="89">
        <f t="shared" si="8"/>
        <v>16786</v>
      </c>
      <c r="AL55" s="82">
        <f>AC55/AH55</f>
        <v>7.407407407407407E-2</v>
      </c>
      <c r="AM55" s="83">
        <f>AD55/AI55</f>
        <v>5.128205128205128E-2</v>
      </c>
      <c r="AN55" s="92">
        <f>AE55/AJ55</f>
        <v>6.9978950712895657E-2</v>
      </c>
    </row>
    <row r="56" spans="1:40" ht="18" customHeight="1"/>
    <row r="57" spans="1:40" ht="18" customHeight="1"/>
    <row r="58" spans="1:40" ht="18" customHeight="1"/>
    <row r="59" spans="1:40" ht="18" customHeight="1"/>
    <row r="60" spans="1:40" ht="18" customHeight="1"/>
    <row r="61" spans="1:40" ht="18" customHeight="1"/>
    <row r="62" spans="1:40" ht="18" customHeight="1"/>
    <row r="63" spans="1:40" ht="18" customHeight="1"/>
    <row r="64" spans="1:40" ht="18" customHeight="1"/>
    <row r="65" ht="18" customHeight="1"/>
    <row r="66" ht="18" customHeight="1"/>
  </sheetData>
  <mergeCells count="27">
    <mergeCell ref="Z50:AA50"/>
    <mergeCell ref="AC50:AE50"/>
    <mergeCell ref="AH50:AJ50"/>
    <mergeCell ref="F50:F51"/>
    <mergeCell ref="E50:E51"/>
    <mergeCell ref="C49:F49"/>
    <mergeCell ref="B50:B51"/>
    <mergeCell ref="C50:C51"/>
    <mergeCell ref="S50:T50"/>
    <mergeCell ref="V50:W50"/>
    <mergeCell ref="D50:D51"/>
    <mergeCell ref="A50:A51"/>
    <mergeCell ref="AR3:AR4"/>
    <mergeCell ref="C1:F1"/>
    <mergeCell ref="C3:F3"/>
    <mergeCell ref="H3:M3"/>
    <mergeCell ref="O3:T3"/>
    <mergeCell ref="V3:AA3"/>
    <mergeCell ref="AC3:AD3"/>
    <mergeCell ref="AE3:AF3"/>
    <mergeCell ref="AG3:AH3"/>
    <mergeCell ref="AI3:AJ3"/>
    <mergeCell ref="AL3:AO3"/>
    <mergeCell ref="AQ3:AQ4"/>
    <mergeCell ref="AL50:AN50"/>
    <mergeCell ref="C38:F38"/>
    <mergeCell ref="AL38:AO3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AC968-8F7A-4341-8486-631A92FA4606}">
  <sheetPr>
    <pageSetUpPr fitToPage="1"/>
  </sheetPr>
  <dimension ref="B1:BP46"/>
  <sheetViews>
    <sheetView zoomScale="110" zoomScaleNormal="110" workbookViewId="0">
      <selection activeCell="C26" sqref="C26"/>
    </sheetView>
  </sheetViews>
  <sheetFormatPr defaultColWidth="10.796875" defaultRowHeight="13.8"/>
  <cols>
    <col min="1" max="1" width="2.796875" style="2" customWidth="1"/>
    <col min="2" max="2" width="4.796875" style="3" customWidth="1"/>
    <col min="3" max="3" width="36.796875" style="4" customWidth="1"/>
    <col min="4" max="4" width="3.19921875" style="5" customWidth="1"/>
    <col min="5" max="22" width="2.796875" style="5" customWidth="1"/>
    <col min="23" max="23" width="3.296875" style="5" customWidth="1"/>
    <col min="24" max="25" width="2.796875" style="5" customWidth="1"/>
    <col min="26" max="26" width="3" style="5" customWidth="1"/>
    <col min="27" max="44" width="2.796875" style="5" customWidth="1"/>
    <col min="45" max="45" width="3" style="5" customWidth="1"/>
    <col min="46" max="47" width="2.796875" style="2" customWidth="1"/>
    <col min="48" max="48" width="3" style="2" customWidth="1"/>
    <col min="49" max="66" width="2.796875" style="2" customWidth="1"/>
    <col min="67" max="67" width="3.5" style="2" customWidth="1"/>
    <col min="68" max="68" width="2.796875" style="2" customWidth="1"/>
    <col min="69" max="69" width="1.796875" style="2" customWidth="1"/>
    <col min="70" max="70" width="10.796875" style="2"/>
    <col min="71" max="82" width="10.796875" style="2" customWidth="1"/>
    <col min="83" max="16384" width="10.796875" style="2"/>
  </cols>
  <sheetData>
    <row r="1" spans="2:68" ht="30">
      <c r="B1" s="228" t="s">
        <v>105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</row>
    <row r="2" spans="2:68" ht="24" customHeight="1">
      <c r="B2" s="230" t="s">
        <v>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</row>
    <row r="3" spans="2:68" s="8" customFormat="1" ht="18" customHeight="1">
      <c r="B3" s="6"/>
      <c r="C3" s="7"/>
      <c r="F3" s="5"/>
      <c r="L3" s="9"/>
      <c r="M3" s="9"/>
      <c r="N3" s="9"/>
      <c r="O3" s="5"/>
      <c r="P3" s="9"/>
      <c r="Q3" s="9"/>
      <c r="R3" s="9"/>
      <c r="S3" s="9"/>
      <c r="T3" s="8">
        <v>15</v>
      </c>
      <c r="U3" s="232" t="s">
        <v>49</v>
      </c>
      <c r="V3" s="232"/>
      <c r="W3" s="232"/>
      <c r="X3" s="232"/>
      <c r="Y3" s="8">
        <v>30</v>
      </c>
      <c r="Z3" s="232" t="s">
        <v>11</v>
      </c>
      <c r="AA3" s="232"/>
      <c r="AB3" s="232"/>
      <c r="AC3" s="232"/>
      <c r="AD3" s="8">
        <v>60</v>
      </c>
      <c r="AE3" s="232" t="s">
        <v>9</v>
      </c>
      <c r="AF3" s="232"/>
      <c r="AG3" s="232"/>
      <c r="AH3" s="232"/>
      <c r="AI3" s="8">
        <v>120</v>
      </c>
      <c r="AJ3" s="229" t="s">
        <v>10</v>
      </c>
      <c r="AK3" s="229"/>
      <c r="AL3" s="229"/>
      <c r="AM3" s="229"/>
      <c r="AN3" s="21"/>
      <c r="AO3" s="21"/>
      <c r="AP3" s="21"/>
    </row>
    <row r="4" spans="2:68" s="8" customFormat="1" ht="18" customHeight="1">
      <c r="B4" s="6"/>
      <c r="C4" s="7"/>
      <c r="F4" s="5"/>
      <c r="L4" s="9"/>
      <c r="M4" s="9"/>
      <c r="N4" s="9"/>
      <c r="P4" s="9"/>
      <c r="Q4" s="9"/>
      <c r="R4" s="9"/>
      <c r="S4" s="9"/>
      <c r="T4" s="9"/>
      <c r="U4" s="9"/>
      <c r="V4" s="9"/>
      <c r="W4" s="21"/>
      <c r="X4" s="21"/>
      <c r="Y4" s="21"/>
      <c r="Z4" s="9"/>
      <c r="AA4" s="21"/>
      <c r="AB4" s="21"/>
      <c r="AC4" s="21"/>
      <c r="AD4" s="9"/>
      <c r="AE4" s="21"/>
      <c r="AF4" s="21"/>
      <c r="AG4" s="21"/>
      <c r="AH4" s="9"/>
      <c r="AI4" s="21"/>
      <c r="AJ4" s="21"/>
      <c r="AK4" s="21"/>
      <c r="AL4" s="21"/>
      <c r="AM4" s="21"/>
      <c r="AN4" s="21"/>
      <c r="AO4" s="21"/>
      <c r="AP4" s="21"/>
      <c r="AQ4" s="21"/>
    </row>
    <row r="5" spans="2:68" ht="19.95" customHeight="1">
      <c r="D5" s="231" t="s">
        <v>2</v>
      </c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Y5" s="25"/>
      <c r="Z5" s="231" t="s">
        <v>3</v>
      </c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U5" s="25"/>
      <c r="AV5" s="231" t="s">
        <v>4</v>
      </c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10"/>
    </row>
    <row r="6" spans="2:68" s="15" customFormat="1" ht="33" customHeight="1">
      <c r="B6" s="11"/>
      <c r="C6" s="12"/>
      <c r="D6" s="13" t="str">
        <f>"5 AM"</f>
        <v>5 AM</v>
      </c>
      <c r="E6" s="14">
        <v>6</v>
      </c>
      <c r="F6" s="14">
        <v>7</v>
      </c>
      <c r="G6" s="14">
        <v>8</v>
      </c>
      <c r="H6" s="14">
        <v>9</v>
      </c>
      <c r="I6" s="14">
        <v>10</v>
      </c>
      <c r="J6" s="14">
        <v>11</v>
      </c>
      <c r="K6" s="14" t="str">
        <f>"12 PM"</f>
        <v>12 PM</v>
      </c>
      <c r="L6" s="14">
        <v>1</v>
      </c>
      <c r="M6" s="14">
        <v>2</v>
      </c>
      <c r="N6" s="14">
        <v>3</v>
      </c>
      <c r="O6" s="14">
        <v>4</v>
      </c>
      <c r="P6" s="14">
        <v>5</v>
      </c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4">
        <v>11</v>
      </c>
      <c r="W6" s="14" t="str">
        <f>"12 AM"</f>
        <v>12 AM</v>
      </c>
      <c r="Y6" s="17"/>
      <c r="Z6" s="13" t="str">
        <f>"5 AM"</f>
        <v>5 AM</v>
      </c>
      <c r="AA6" s="14">
        <v>6</v>
      </c>
      <c r="AB6" s="14">
        <v>7</v>
      </c>
      <c r="AC6" s="14">
        <v>8</v>
      </c>
      <c r="AD6" s="14">
        <v>9</v>
      </c>
      <c r="AE6" s="14">
        <v>10</v>
      </c>
      <c r="AF6" s="14">
        <v>11</v>
      </c>
      <c r="AG6" s="14" t="str">
        <f>"12 PM"</f>
        <v>12 PM</v>
      </c>
      <c r="AH6" s="14">
        <v>1</v>
      </c>
      <c r="AI6" s="14">
        <v>2</v>
      </c>
      <c r="AJ6" s="14">
        <v>3</v>
      </c>
      <c r="AK6" s="14">
        <v>4</v>
      </c>
      <c r="AL6" s="14">
        <v>5</v>
      </c>
      <c r="AM6" s="14">
        <v>6</v>
      </c>
      <c r="AN6" s="14">
        <v>7</v>
      </c>
      <c r="AO6" s="14">
        <v>8</v>
      </c>
      <c r="AP6" s="14">
        <v>9</v>
      </c>
      <c r="AQ6" s="14">
        <v>10</v>
      </c>
      <c r="AR6" s="14">
        <v>11</v>
      </c>
      <c r="AS6" s="14" t="str">
        <f>"12 AM"</f>
        <v>12 AM</v>
      </c>
      <c r="AT6" s="20"/>
      <c r="AU6" s="17"/>
      <c r="AV6" s="13" t="str">
        <f>"5 AM"</f>
        <v>5 AM</v>
      </c>
      <c r="AW6" s="14">
        <v>6</v>
      </c>
      <c r="AX6" s="14">
        <v>7</v>
      </c>
      <c r="AY6" s="14">
        <v>8</v>
      </c>
      <c r="AZ6" s="14">
        <v>9</v>
      </c>
      <c r="BA6" s="14">
        <v>10</v>
      </c>
      <c r="BB6" s="14">
        <v>11</v>
      </c>
      <c r="BC6" s="14" t="str">
        <f>"12 PM"</f>
        <v>12 PM</v>
      </c>
      <c r="BD6" s="14">
        <v>1</v>
      </c>
      <c r="BE6" s="14">
        <v>2</v>
      </c>
      <c r="BF6" s="14">
        <v>3</v>
      </c>
      <c r="BG6" s="14">
        <v>4</v>
      </c>
      <c r="BH6" s="14">
        <v>5</v>
      </c>
      <c r="BI6" s="14">
        <v>6</v>
      </c>
      <c r="BJ6" s="14">
        <v>7</v>
      </c>
      <c r="BK6" s="14">
        <v>8</v>
      </c>
      <c r="BL6" s="14">
        <v>9</v>
      </c>
      <c r="BM6" s="14">
        <v>10</v>
      </c>
      <c r="BN6" s="14">
        <v>11</v>
      </c>
      <c r="BO6" s="14" t="str">
        <f>"12 AM"</f>
        <v>12 AM</v>
      </c>
    </row>
    <row r="7" spans="2:68" s="15" customFormat="1" ht="10.050000000000001" customHeight="1">
      <c r="B7" s="11"/>
      <c r="C7" s="12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Y7" s="17"/>
      <c r="Z7" s="17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20"/>
      <c r="AU7" s="17"/>
      <c r="AV7" s="17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</row>
    <row r="8" spans="2:68" s="15" customFormat="1" ht="18" customHeight="1">
      <c r="B8" s="26" t="s">
        <v>14</v>
      </c>
      <c r="C8" s="24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0" t="s">
        <v>0</v>
      </c>
      <c r="Y8" s="57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30" t="s">
        <v>0</v>
      </c>
      <c r="AU8" s="27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30" t="s">
        <v>0</v>
      </c>
    </row>
    <row r="9" spans="2:68" ht="18" customHeight="1">
      <c r="B9" s="63" t="s">
        <v>46</v>
      </c>
      <c r="C9" s="63" t="s">
        <v>113</v>
      </c>
      <c r="D9" s="29"/>
      <c r="E9" s="29">
        <v>120</v>
      </c>
      <c r="F9" s="29">
        <v>120</v>
      </c>
      <c r="G9" s="29">
        <v>120</v>
      </c>
      <c r="H9" s="29">
        <v>120</v>
      </c>
      <c r="I9" s="29">
        <v>120</v>
      </c>
      <c r="J9" s="29">
        <v>120</v>
      </c>
      <c r="K9" s="29">
        <v>120</v>
      </c>
      <c r="L9" s="29">
        <v>120</v>
      </c>
      <c r="M9" s="29">
        <v>120</v>
      </c>
      <c r="N9" s="29">
        <v>120</v>
      </c>
      <c r="O9" s="29">
        <v>120</v>
      </c>
      <c r="P9" s="29">
        <v>120</v>
      </c>
      <c r="Q9" s="29">
        <v>120</v>
      </c>
      <c r="R9" s="29">
        <v>120</v>
      </c>
      <c r="S9" s="29">
        <v>120</v>
      </c>
      <c r="T9" s="29">
        <v>120</v>
      </c>
      <c r="U9" s="29"/>
      <c r="V9" s="29"/>
      <c r="W9" s="29"/>
      <c r="X9" s="30">
        <f>COUNTIF(D9:W9,"&gt;0")</f>
        <v>16</v>
      </c>
      <c r="Y9" s="30"/>
      <c r="Z9" s="29"/>
      <c r="AA9" s="29"/>
      <c r="AB9" s="29">
        <v>120</v>
      </c>
      <c r="AC9" s="29">
        <v>120</v>
      </c>
      <c r="AD9" s="29">
        <v>120</v>
      </c>
      <c r="AE9" s="29">
        <v>120</v>
      </c>
      <c r="AF9" s="29">
        <v>120</v>
      </c>
      <c r="AG9" s="29">
        <v>120</v>
      </c>
      <c r="AH9" s="29">
        <v>120</v>
      </c>
      <c r="AI9" s="29">
        <v>120</v>
      </c>
      <c r="AJ9" s="29">
        <v>120</v>
      </c>
      <c r="AK9" s="29">
        <v>120</v>
      </c>
      <c r="AL9" s="29">
        <v>120</v>
      </c>
      <c r="AM9" s="29">
        <v>120</v>
      </c>
      <c r="AN9" s="29">
        <v>120</v>
      </c>
      <c r="AO9" s="29">
        <v>120</v>
      </c>
      <c r="AP9" s="29">
        <v>0</v>
      </c>
      <c r="AQ9" s="29"/>
      <c r="AR9" s="29"/>
      <c r="AS9" s="29"/>
      <c r="AT9" s="30">
        <f>COUNTIF(Z9:AS9,"&gt;0")</f>
        <v>14</v>
      </c>
      <c r="AU9" s="28"/>
      <c r="AV9" s="29"/>
      <c r="AW9" s="29"/>
      <c r="AX9" s="29"/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0</v>
      </c>
      <c r="BJ9" s="29">
        <v>0</v>
      </c>
      <c r="BK9" s="29"/>
      <c r="BL9" s="29"/>
      <c r="BM9" s="29"/>
      <c r="BN9" s="29"/>
      <c r="BO9" s="29"/>
      <c r="BP9" s="30">
        <f>COUNTIF(AV9:BO9,"&gt;0")</f>
        <v>0</v>
      </c>
    </row>
    <row r="10" spans="2:68" ht="18" customHeight="1">
      <c r="B10" s="16" t="s">
        <v>47</v>
      </c>
      <c r="C10" s="16" t="s">
        <v>50</v>
      </c>
      <c r="D10" s="29"/>
      <c r="E10" s="29">
        <v>120</v>
      </c>
      <c r="F10" s="29">
        <v>120</v>
      </c>
      <c r="G10" s="29">
        <v>120</v>
      </c>
      <c r="H10" s="29">
        <v>120</v>
      </c>
      <c r="I10" s="29">
        <v>120</v>
      </c>
      <c r="J10" s="29">
        <v>120</v>
      </c>
      <c r="K10" s="29">
        <v>120</v>
      </c>
      <c r="L10" s="29">
        <v>120</v>
      </c>
      <c r="M10" s="29">
        <v>120</v>
      </c>
      <c r="N10" s="29">
        <v>120</v>
      </c>
      <c r="O10" s="29">
        <v>120</v>
      </c>
      <c r="P10" s="29">
        <v>120</v>
      </c>
      <c r="Q10" s="29">
        <v>120</v>
      </c>
      <c r="R10" s="29">
        <v>120</v>
      </c>
      <c r="S10" s="29">
        <v>120</v>
      </c>
      <c r="T10" s="29"/>
      <c r="U10" s="29"/>
      <c r="V10" s="29"/>
      <c r="W10" s="29"/>
      <c r="X10" s="30">
        <f t="shared" ref="X10:X31" si="0">COUNTIF(D10:W10,"&gt;0")</f>
        <v>15</v>
      </c>
      <c r="Y10" s="30"/>
      <c r="Z10" s="29"/>
      <c r="AA10" s="29"/>
      <c r="AB10" s="29">
        <v>120</v>
      </c>
      <c r="AC10" s="29">
        <v>120</v>
      </c>
      <c r="AD10" s="29">
        <v>120</v>
      </c>
      <c r="AE10" s="29">
        <v>120</v>
      </c>
      <c r="AF10" s="29">
        <v>120</v>
      </c>
      <c r="AG10" s="29">
        <v>120</v>
      </c>
      <c r="AH10" s="29">
        <v>120</v>
      </c>
      <c r="AI10" s="29">
        <v>120</v>
      </c>
      <c r="AJ10" s="29">
        <v>120</v>
      </c>
      <c r="AK10" s="29">
        <v>120</v>
      </c>
      <c r="AL10" s="29">
        <v>120</v>
      </c>
      <c r="AM10" s="29">
        <v>120</v>
      </c>
      <c r="AN10" s="29">
        <v>120</v>
      </c>
      <c r="AO10" s="29">
        <v>120</v>
      </c>
      <c r="AP10" s="29">
        <v>0</v>
      </c>
      <c r="AQ10" s="29"/>
      <c r="AR10" s="29"/>
      <c r="AS10" s="29"/>
      <c r="AT10" s="30">
        <f t="shared" ref="AT10:AT31" si="1">COUNTIF(Z10:AS10,"&gt;0")</f>
        <v>14</v>
      </c>
      <c r="AU10" s="28"/>
      <c r="AV10" s="29"/>
      <c r="AW10" s="29"/>
      <c r="AX10" s="29"/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/>
      <c r="BL10" s="29"/>
      <c r="BM10" s="29"/>
      <c r="BN10" s="29"/>
      <c r="BO10" s="29"/>
      <c r="BP10" s="30">
        <f t="shared" ref="BP10:BP31" si="2">COUNTIF(AV10:BO10,"&gt;0")</f>
        <v>0</v>
      </c>
    </row>
    <row r="11" spans="2:68" ht="18" customHeight="1">
      <c r="B11" s="16" t="s">
        <v>48</v>
      </c>
      <c r="C11" s="16" t="s">
        <v>51</v>
      </c>
      <c r="D11" s="29"/>
      <c r="E11" s="29">
        <v>0</v>
      </c>
      <c r="F11" s="29">
        <v>60</v>
      </c>
      <c r="G11" s="29">
        <v>60</v>
      </c>
      <c r="H11" s="29">
        <v>60</v>
      </c>
      <c r="I11" s="29">
        <v>60</v>
      </c>
      <c r="J11" s="29">
        <v>60</v>
      </c>
      <c r="K11" s="29">
        <v>60</v>
      </c>
      <c r="L11" s="29">
        <v>60</v>
      </c>
      <c r="M11" s="29">
        <v>60</v>
      </c>
      <c r="N11" s="29">
        <v>60</v>
      </c>
      <c r="O11" s="29">
        <v>60</v>
      </c>
      <c r="P11" s="29">
        <v>60</v>
      </c>
      <c r="Q11" s="29">
        <v>60</v>
      </c>
      <c r="R11" s="29">
        <v>0</v>
      </c>
      <c r="S11" s="29"/>
      <c r="T11" s="29"/>
      <c r="U11" s="29"/>
      <c r="V11" s="29"/>
      <c r="W11" s="29"/>
      <c r="X11" s="30">
        <f t="shared" si="0"/>
        <v>12</v>
      </c>
      <c r="Y11" s="30"/>
      <c r="Z11" s="29"/>
      <c r="AA11" s="29"/>
      <c r="AB11" s="29"/>
      <c r="AC11" s="29">
        <v>60</v>
      </c>
      <c r="AD11" s="29">
        <v>60</v>
      </c>
      <c r="AE11" s="29">
        <v>60</v>
      </c>
      <c r="AF11" s="29">
        <v>60</v>
      </c>
      <c r="AG11" s="29">
        <v>60</v>
      </c>
      <c r="AH11" s="29">
        <v>60</v>
      </c>
      <c r="AI11" s="29">
        <v>60</v>
      </c>
      <c r="AJ11" s="29">
        <v>60</v>
      </c>
      <c r="AK11" s="29">
        <v>60</v>
      </c>
      <c r="AL11" s="29">
        <v>60</v>
      </c>
      <c r="AM11" s="29">
        <v>60</v>
      </c>
      <c r="AN11" s="29">
        <v>60</v>
      </c>
      <c r="AO11" s="29"/>
      <c r="AP11" s="29"/>
      <c r="AQ11" s="29"/>
      <c r="AR11" s="29"/>
      <c r="AS11" s="29"/>
      <c r="AT11" s="30">
        <f t="shared" si="1"/>
        <v>12</v>
      </c>
      <c r="AU11" s="28"/>
      <c r="AV11" s="29"/>
      <c r="AW11" s="29"/>
      <c r="AX11" s="29"/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/>
      <c r="BK11" s="29"/>
      <c r="BL11" s="29"/>
      <c r="BM11" s="29"/>
      <c r="BN11" s="29"/>
      <c r="BO11" s="29"/>
      <c r="BP11" s="30">
        <f t="shared" si="2"/>
        <v>0</v>
      </c>
    </row>
    <row r="12" spans="2:68" s="62" customFormat="1" ht="18" customHeight="1">
      <c r="B12" s="58"/>
      <c r="C12" s="58" t="s">
        <v>68</v>
      </c>
      <c r="D12" s="59"/>
      <c r="E12" s="59">
        <v>60</v>
      </c>
      <c r="F12" s="59">
        <v>30</v>
      </c>
      <c r="G12" s="59">
        <v>30</v>
      </c>
      <c r="H12" s="59">
        <v>30</v>
      </c>
      <c r="I12" s="59">
        <v>30</v>
      </c>
      <c r="J12" s="59">
        <v>30</v>
      </c>
      <c r="K12" s="59">
        <v>30</v>
      </c>
      <c r="L12" s="59">
        <v>30</v>
      </c>
      <c r="M12" s="59">
        <v>30</v>
      </c>
      <c r="N12" s="59">
        <v>30</v>
      </c>
      <c r="O12" s="59">
        <v>30</v>
      </c>
      <c r="P12" s="59">
        <v>30</v>
      </c>
      <c r="Q12" s="59">
        <v>30</v>
      </c>
      <c r="R12" s="59">
        <v>60</v>
      </c>
      <c r="S12" s="59">
        <v>60</v>
      </c>
      <c r="T12" s="59">
        <v>120</v>
      </c>
      <c r="U12" s="59"/>
      <c r="V12" s="59"/>
      <c r="W12" s="59"/>
      <c r="X12" s="30">
        <f t="shared" si="0"/>
        <v>16</v>
      </c>
      <c r="Y12" s="60"/>
      <c r="Z12" s="59"/>
      <c r="AA12" s="59"/>
      <c r="AB12" s="59">
        <v>60</v>
      </c>
      <c r="AC12" s="59">
        <v>30</v>
      </c>
      <c r="AD12" s="59">
        <v>30</v>
      </c>
      <c r="AE12" s="59">
        <v>30</v>
      </c>
      <c r="AF12" s="59">
        <v>30</v>
      </c>
      <c r="AG12" s="59">
        <v>30</v>
      </c>
      <c r="AH12" s="59">
        <v>30</v>
      </c>
      <c r="AI12" s="59">
        <v>30</v>
      </c>
      <c r="AJ12" s="59">
        <v>30</v>
      </c>
      <c r="AK12" s="59">
        <v>30</v>
      </c>
      <c r="AL12" s="59">
        <v>30</v>
      </c>
      <c r="AM12" s="59">
        <v>30</v>
      </c>
      <c r="AN12" s="59">
        <v>30</v>
      </c>
      <c r="AO12" s="59">
        <v>60</v>
      </c>
      <c r="AP12" s="59"/>
      <c r="AQ12" s="59"/>
      <c r="AR12" s="59"/>
      <c r="AS12" s="59"/>
      <c r="AT12" s="30">
        <f t="shared" si="1"/>
        <v>14</v>
      </c>
      <c r="AU12" s="61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30">
        <f t="shared" si="2"/>
        <v>0</v>
      </c>
    </row>
    <row r="13" spans="2:68" ht="7.95" customHeight="1">
      <c r="B13" s="16"/>
      <c r="C13" s="16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0"/>
      <c r="Y13" s="30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30"/>
      <c r="AU13" s="28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30"/>
    </row>
    <row r="14" spans="2:68" ht="18" customHeight="1">
      <c r="B14" s="26" t="s">
        <v>15</v>
      </c>
      <c r="C14" s="16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30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30"/>
      <c r="AU14" s="28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30"/>
    </row>
    <row r="15" spans="2:68" ht="18" customHeight="1">
      <c r="B15" s="16" t="s">
        <v>31</v>
      </c>
      <c r="C15" s="16" t="s">
        <v>69</v>
      </c>
      <c r="D15" s="29"/>
      <c r="E15" s="29"/>
      <c r="F15" s="29">
        <v>60</v>
      </c>
      <c r="G15" s="29">
        <v>60</v>
      </c>
      <c r="H15" s="29">
        <v>60</v>
      </c>
      <c r="I15" s="29">
        <v>60</v>
      </c>
      <c r="J15" s="29">
        <v>60</v>
      </c>
      <c r="K15" s="29">
        <v>60</v>
      </c>
      <c r="L15" s="29">
        <v>60</v>
      </c>
      <c r="M15" s="29">
        <v>60</v>
      </c>
      <c r="N15" s="29">
        <v>60</v>
      </c>
      <c r="O15" s="29">
        <v>60</v>
      </c>
      <c r="P15" s="29">
        <v>60</v>
      </c>
      <c r="Q15" s="29">
        <v>60</v>
      </c>
      <c r="R15" s="29">
        <v>60</v>
      </c>
      <c r="S15" s="29"/>
      <c r="T15" s="29"/>
      <c r="U15" s="29"/>
      <c r="V15" s="29"/>
      <c r="W15" s="29"/>
      <c r="X15" s="30">
        <f t="shared" si="0"/>
        <v>13</v>
      </c>
      <c r="Y15" s="30"/>
      <c r="Z15" s="29"/>
      <c r="AA15" s="29"/>
      <c r="AB15" s="29"/>
      <c r="AC15" s="29">
        <v>60</v>
      </c>
      <c r="AD15" s="29">
        <v>60</v>
      </c>
      <c r="AE15" s="29">
        <v>60</v>
      </c>
      <c r="AF15" s="29">
        <v>60</v>
      </c>
      <c r="AG15" s="29">
        <v>60</v>
      </c>
      <c r="AH15" s="29">
        <v>60</v>
      </c>
      <c r="AI15" s="29">
        <v>60</v>
      </c>
      <c r="AJ15" s="29">
        <v>60</v>
      </c>
      <c r="AK15" s="29">
        <v>60</v>
      </c>
      <c r="AL15" s="29">
        <v>60</v>
      </c>
      <c r="AM15" s="29">
        <v>60</v>
      </c>
      <c r="AN15" s="29">
        <v>60</v>
      </c>
      <c r="AO15" s="29"/>
      <c r="AP15" s="29"/>
      <c r="AQ15" s="29"/>
      <c r="AR15" s="29"/>
      <c r="AS15" s="29"/>
      <c r="AT15" s="30">
        <f t="shared" si="1"/>
        <v>12</v>
      </c>
      <c r="AU15" s="28"/>
      <c r="AV15" s="29"/>
      <c r="AW15" s="29"/>
      <c r="AX15" s="29"/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/>
      <c r="BK15" s="29"/>
      <c r="BL15" s="29"/>
      <c r="BM15" s="29"/>
      <c r="BN15" s="29"/>
      <c r="BO15" s="29"/>
      <c r="BP15" s="30">
        <f t="shared" si="2"/>
        <v>0</v>
      </c>
    </row>
    <row r="16" spans="2:68" ht="18" customHeight="1">
      <c r="B16" s="16" t="s">
        <v>32</v>
      </c>
      <c r="C16" s="16" t="s">
        <v>70</v>
      </c>
      <c r="D16" s="29"/>
      <c r="E16" s="29"/>
      <c r="F16" s="29">
        <v>60</v>
      </c>
      <c r="G16" s="29">
        <v>60</v>
      </c>
      <c r="H16" s="29">
        <v>60</v>
      </c>
      <c r="I16" s="29">
        <v>60</v>
      </c>
      <c r="J16" s="29">
        <v>60</v>
      </c>
      <c r="K16" s="29">
        <v>60</v>
      </c>
      <c r="L16" s="29">
        <v>60</v>
      </c>
      <c r="M16" s="29">
        <v>60</v>
      </c>
      <c r="N16" s="29">
        <v>60</v>
      </c>
      <c r="O16" s="29">
        <v>60</v>
      </c>
      <c r="P16" s="29">
        <v>60</v>
      </c>
      <c r="Q16" s="29">
        <v>60</v>
      </c>
      <c r="R16" s="29">
        <v>60</v>
      </c>
      <c r="S16" s="29"/>
      <c r="T16" s="29"/>
      <c r="U16" s="29"/>
      <c r="V16" s="29"/>
      <c r="W16" s="29"/>
      <c r="X16" s="30">
        <f t="shared" si="0"/>
        <v>13</v>
      </c>
      <c r="Y16" s="30"/>
      <c r="Z16" s="29"/>
      <c r="AA16" s="29"/>
      <c r="AB16" s="29"/>
      <c r="AC16" s="29">
        <v>60</v>
      </c>
      <c r="AD16" s="29">
        <v>60</v>
      </c>
      <c r="AE16" s="29">
        <v>60</v>
      </c>
      <c r="AF16" s="29">
        <v>60</v>
      </c>
      <c r="AG16" s="29">
        <v>60</v>
      </c>
      <c r="AH16" s="29">
        <v>60</v>
      </c>
      <c r="AI16" s="29">
        <v>60</v>
      </c>
      <c r="AJ16" s="29">
        <v>60</v>
      </c>
      <c r="AK16" s="29">
        <v>60</v>
      </c>
      <c r="AL16" s="29">
        <v>60</v>
      </c>
      <c r="AM16" s="29">
        <v>60</v>
      </c>
      <c r="AN16" s="29">
        <v>60</v>
      </c>
      <c r="AO16" s="29"/>
      <c r="AP16" s="29"/>
      <c r="AQ16" s="29"/>
      <c r="AR16" s="29"/>
      <c r="AS16" s="29"/>
      <c r="AT16" s="30">
        <f t="shared" si="1"/>
        <v>12</v>
      </c>
      <c r="AU16" s="28"/>
      <c r="AV16" s="29"/>
      <c r="AW16" s="29"/>
      <c r="AX16" s="29"/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/>
      <c r="BK16" s="29"/>
      <c r="BL16" s="29"/>
      <c r="BM16" s="29"/>
      <c r="BN16" s="29"/>
      <c r="BO16" s="29"/>
      <c r="BP16" s="30">
        <f t="shared" si="2"/>
        <v>0</v>
      </c>
    </row>
    <row r="17" spans="2:68" ht="18" customHeight="1">
      <c r="B17" s="16"/>
      <c r="C17" s="64" t="s">
        <v>52</v>
      </c>
      <c r="D17" s="29"/>
      <c r="E17" s="29"/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/>
      <c r="T17" s="29"/>
      <c r="U17" s="29"/>
      <c r="V17" s="29"/>
      <c r="W17" s="29"/>
      <c r="X17" s="30">
        <f t="shared" si="0"/>
        <v>0</v>
      </c>
      <c r="Y17" s="30"/>
      <c r="Z17" s="29"/>
      <c r="AA17" s="29"/>
      <c r="AB17" s="29"/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/>
      <c r="AP17" s="29"/>
      <c r="AQ17" s="29"/>
      <c r="AR17" s="29"/>
      <c r="AS17" s="29"/>
      <c r="AT17" s="30">
        <f t="shared" si="1"/>
        <v>0</v>
      </c>
      <c r="AU17" s="28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30">
        <f t="shared" si="2"/>
        <v>0</v>
      </c>
    </row>
    <row r="18" spans="2:68" ht="18" customHeight="1">
      <c r="B18" s="16" t="s">
        <v>33</v>
      </c>
      <c r="C18" s="16" t="s">
        <v>71</v>
      </c>
      <c r="D18" s="29"/>
      <c r="E18" s="29"/>
      <c r="F18" s="29">
        <v>60</v>
      </c>
      <c r="G18" s="29">
        <v>60</v>
      </c>
      <c r="H18" s="29">
        <v>60</v>
      </c>
      <c r="I18" s="29">
        <v>60</v>
      </c>
      <c r="J18" s="29">
        <v>60</v>
      </c>
      <c r="K18" s="29">
        <v>60</v>
      </c>
      <c r="L18" s="29">
        <v>60</v>
      </c>
      <c r="M18" s="29">
        <v>60</v>
      </c>
      <c r="N18" s="29">
        <v>60</v>
      </c>
      <c r="O18" s="29">
        <v>60</v>
      </c>
      <c r="P18" s="29">
        <v>60</v>
      </c>
      <c r="Q18" s="29">
        <v>60</v>
      </c>
      <c r="R18" s="29">
        <v>60</v>
      </c>
      <c r="S18" s="29"/>
      <c r="T18" s="29"/>
      <c r="U18" s="29"/>
      <c r="V18" s="29"/>
      <c r="W18" s="29"/>
      <c r="X18" s="30">
        <f t="shared" si="0"/>
        <v>13</v>
      </c>
      <c r="Y18" s="30"/>
      <c r="Z18" s="29"/>
      <c r="AA18" s="29"/>
      <c r="AB18" s="29"/>
      <c r="AC18" s="29">
        <v>60</v>
      </c>
      <c r="AD18" s="29">
        <v>60</v>
      </c>
      <c r="AE18" s="29">
        <v>60</v>
      </c>
      <c r="AF18" s="29">
        <v>60</v>
      </c>
      <c r="AG18" s="29">
        <v>60</v>
      </c>
      <c r="AH18" s="29">
        <v>60</v>
      </c>
      <c r="AI18" s="29">
        <v>60</v>
      </c>
      <c r="AJ18" s="29">
        <v>60</v>
      </c>
      <c r="AK18" s="29">
        <v>60</v>
      </c>
      <c r="AL18" s="29">
        <v>60</v>
      </c>
      <c r="AM18" s="29">
        <v>60</v>
      </c>
      <c r="AN18" s="29">
        <v>60</v>
      </c>
      <c r="AO18" s="29"/>
      <c r="AP18" s="29"/>
      <c r="AQ18" s="29"/>
      <c r="AR18" s="29"/>
      <c r="AS18" s="29"/>
      <c r="AT18" s="30">
        <f t="shared" si="1"/>
        <v>12</v>
      </c>
      <c r="AU18" s="28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30">
        <f t="shared" si="2"/>
        <v>0</v>
      </c>
    </row>
    <row r="19" spans="2:68" ht="7.95" customHeight="1">
      <c r="B19" s="16"/>
      <c r="C19" s="16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0"/>
      <c r="Y19" s="30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30"/>
      <c r="AU19" s="28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30"/>
    </row>
    <row r="20" spans="2:68" ht="18" customHeight="1">
      <c r="B20" s="26" t="s">
        <v>53</v>
      </c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30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30"/>
      <c r="AU20" s="28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30"/>
    </row>
    <row r="21" spans="2:68" ht="18" customHeight="1">
      <c r="B21" s="16" t="s">
        <v>34</v>
      </c>
      <c r="C21" s="16" t="s">
        <v>54</v>
      </c>
      <c r="D21" s="29"/>
      <c r="E21" s="29"/>
      <c r="F21" s="29">
        <v>60</v>
      </c>
      <c r="G21" s="29">
        <v>60</v>
      </c>
      <c r="H21" s="29">
        <v>60</v>
      </c>
      <c r="I21" s="29">
        <v>60</v>
      </c>
      <c r="J21" s="29">
        <v>60</v>
      </c>
      <c r="K21" s="29">
        <v>60</v>
      </c>
      <c r="L21" s="29">
        <v>60</v>
      </c>
      <c r="M21" s="29">
        <v>60</v>
      </c>
      <c r="N21" s="29">
        <v>60</v>
      </c>
      <c r="O21" s="29">
        <v>60</v>
      </c>
      <c r="P21" s="29">
        <v>60</v>
      </c>
      <c r="Q21" s="29">
        <v>60</v>
      </c>
      <c r="R21" s="29">
        <v>60</v>
      </c>
      <c r="S21" s="29">
        <v>60</v>
      </c>
      <c r="T21" s="29">
        <v>60</v>
      </c>
      <c r="U21" s="29"/>
      <c r="V21" s="29"/>
      <c r="W21" s="29"/>
      <c r="X21" s="30">
        <f>COUNTIF(D21:W21,"&gt;0")</f>
        <v>15</v>
      </c>
      <c r="Y21" s="30"/>
      <c r="Z21" s="29"/>
      <c r="AA21" s="29"/>
      <c r="AB21" s="29"/>
      <c r="AC21" s="29">
        <v>60</v>
      </c>
      <c r="AD21" s="29">
        <v>60</v>
      </c>
      <c r="AE21" s="29">
        <v>60</v>
      </c>
      <c r="AF21" s="29">
        <v>60</v>
      </c>
      <c r="AG21" s="29">
        <v>60</v>
      </c>
      <c r="AH21" s="29">
        <v>60</v>
      </c>
      <c r="AI21" s="29">
        <v>60</v>
      </c>
      <c r="AJ21" s="29">
        <v>60</v>
      </c>
      <c r="AK21" s="29">
        <v>60</v>
      </c>
      <c r="AL21" s="29">
        <v>60</v>
      </c>
      <c r="AM21" s="29">
        <v>60</v>
      </c>
      <c r="AN21" s="29">
        <v>60</v>
      </c>
      <c r="AO21" s="29"/>
      <c r="AP21" s="29"/>
      <c r="AQ21" s="29"/>
      <c r="AR21" s="29"/>
      <c r="AS21" s="29"/>
      <c r="AT21" s="30">
        <f>COUNTIF(Z21:AS21,"&gt;0")</f>
        <v>12</v>
      </c>
      <c r="AU21" s="28"/>
      <c r="AV21" s="29"/>
      <c r="AW21" s="29"/>
      <c r="AX21" s="29"/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/>
      <c r="BK21" s="29"/>
      <c r="BL21" s="29"/>
      <c r="BM21" s="29"/>
      <c r="BN21" s="29"/>
      <c r="BO21" s="29"/>
      <c r="BP21" s="30">
        <f>COUNTIF(AV21:BO21,"&gt;0")</f>
        <v>0</v>
      </c>
    </row>
    <row r="22" spans="2:68" ht="18" customHeight="1">
      <c r="B22" s="63" t="s">
        <v>35</v>
      </c>
      <c r="C22" s="63" t="s">
        <v>55</v>
      </c>
      <c r="D22" s="29"/>
      <c r="E22" s="29"/>
      <c r="F22" s="29">
        <v>60</v>
      </c>
      <c r="G22" s="29">
        <v>60</v>
      </c>
      <c r="H22" s="29">
        <v>60</v>
      </c>
      <c r="I22" s="29">
        <v>60</v>
      </c>
      <c r="J22" s="29">
        <v>60</v>
      </c>
      <c r="K22" s="29">
        <v>60</v>
      </c>
      <c r="L22" s="29">
        <v>60</v>
      </c>
      <c r="M22" s="29">
        <v>60</v>
      </c>
      <c r="N22" s="29">
        <v>60</v>
      </c>
      <c r="O22" s="29">
        <v>60</v>
      </c>
      <c r="P22" s="29">
        <v>60</v>
      </c>
      <c r="Q22" s="29">
        <v>60</v>
      </c>
      <c r="R22" s="29">
        <v>60</v>
      </c>
      <c r="S22" s="29">
        <v>60</v>
      </c>
      <c r="T22" s="29">
        <v>60</v>
      </c>
      <c r="U22" s="29"/>
      <c r="V22" s="29"/>
      <c r="W22" s="29"/>
      <c r="X22" s="30">
        <f>COUNTIF(D22:W22,"&gt;0")</f>
        <v>15</v>
      </c>
      <c r="Y22" s="30"/>
      <c r="Z22" s="29"/>
      <c r="AA22" s="29"/>
      <c r="AB22" s="29"/>
      <c r="AC22" s="29">
        <v>60</v>
      </c>
      <c r="AD22" s="29">
        <v>60</v>
      </c>
      <c r="AE22" s="29">
        <v>60</v>
      </c>
      <c r="AF22" s="29">
        <v>60</v>
      </c>
      <c r="AG22" s="29">
        <v>60</v>
      </c>
      <c r="AH22" s="29">
        <v>60</v>
      </c>
      <c r="AI22" s="29">
        <v>60</v>
      </c>
      <c r="AJ22" s="29">
        <v>60</v>
      </c>
      <c r="AK22" s="29">
        <v>60</v>
      </c>
      <c r="AL22" s="29">
        <v>60</v>
      </c>
      <c r="AM22" s="29">
        <v>60</v>
      </c>
      <c r="AN22" s="29">
        <v>60</v>
      </c>
      <c r="AO22" s="29"/>
      <c r="AP22" s="29"/>
      <c r="AQ22" s="29"/>
      <c r="AR22" s="29"/>
      <c r="AS22" s="29"/>
      <c r="AT22" s="30">
        <f>COUNTIF(Z22:AS22,"&gt;0")</f>
        <v>12</v>
      </c>
      <c r="AU22" s="28"/>
      <c r="AV22" s="29"/>
      <c r="AW22" s="29"/>
      <c r="AX22" s="29"/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/>
      <c r="BK22" s="29"/>
      <c r="BL22" s="29"/>
      <c r="BM22" s="29"/>
      <c r="BN22" s="29"/>
      <c r="BO22" s="29"/>
      <c r="BP22" s="30">
        <f>COUNTIF(AV22:BO22,"&gt;0")</f>
        <v>0</v>
      </c>
    </row>
    <row r="23" spans="2:68" ht="18" customHeight="1">
      <c r="B23" s="63" t="s">
        <v>102</v>
      </c>
      <c r="C23" s="63" t="s">
        <v>103</v>
      </c>
      <c r="D23" s="29"/>
      <c r="E23" s="29"/>
      <c r="F23" s="29">
        <v>15</v>
      </c>
      <c r="G23" s="29">
        <v>15</v>
      </c>
      <c r="H23" s="29">
        <v>15</v>
      </c>
      <c r="I23" s="29">
        <v>15</v>
      </c>
      <c r="J23" s="29">
        <v>15</v>
      </c>
      <c r="K23" s="29">
        <v>15</v>
      </c>
      <c r="L23" s="29">
        <v>15</v>
      </c>
      <c r="M23" s="29">
        <v>15</v>
      </c>
      <c r="N23" s="29">
        <v>15</v>
      </c>
      <c r="O23" s="29">
        <v>15</v>
      </c>
      <c r="P23" s="29">
        <v>15</v>
      </c>
      <c r="Q23" s="29">
        <v>15</v>
      </c>
      <c r="R23" s="29">
        <v>15</v>
      </c>
      <c r="S23" s="29">
        <v>15</v>
      </c>
      <c r="T23" s="29">
        <v>15</v>
      </c>
      <c r="U23" s="29"/>
      <c r="V23" s="29"/>
      <c r="W23" s="29"/>
      <c r="X23" s="30">
        <f t="shared" ref="X23" si="3">COUNTIF(D23:W23,"&gt;0")</f>
        <v>15</v>
      </c>
      <c r="Y23" s="30"/>
      <c r="Z23" s="29"/>
      <c r="AA23" s="29"/>
      <c r="AB23" s="29"/>
      <c r="AC23" s="29"/>
      <c r="AD23" s="29"/>
      <c r="AE23" s="29">
        <v>15</v>
      </c>
      <c r="AF23" s="29">
        <v>15</v>
      </c>
      <c r="AG23" s="29">
        <v>15</v>
      </c>
      <c r="AH23" s="29">
        <v>15</v>
      </c>
      <c r="AI23" s="29">
        <v>15</v>
      </c>
      <c r="AJ23" s="29">
        <v>15</v>
      </c>
      <c r="AK23" s="29">
        <v>15</v>
      </c>
      <c r="AL23" s="29"/>
      <c r="AM23" s="29"/>
      <c r="AN23" s="29"/>
      <c r="AO23" s="29"/>
      <c r="AP23" s="29"/>
      <c r="AQ23" s="29"/>
      <c r="AR23" s="29"/>
      <c r="AS23" s="29"/>
      <c r="AT23" s="30">
        <f t="shared" ref="AT23" si="4">COUNTIF(Z23:AS23,"&gt;0")</f>
        <v>7</v>
      </c>
      <c r="AU23" s="28"/>
      <c r="AV23" s="29"/>
      <c r="AW23" s="29"/>
      <c r="AX23" s="29"/>
      <c r="AY23" s="29">
        <v>0</v>
      </c>
      <c r="AZ23" s="29">
        <v>15</v>
      </c>
      <c r="BA23" s="29">
        <v>15</v>
      </c>
      <c r="BB23" s="29">
        <v>15</v>
      </c>
      <c r="BC23" s="29"/>
      <c r="BD23" s="29"/>
      <c r="BE23" s="29"/>
      <c r="BF23" s="29"/>
      <c r="BG23" s="29">
        <v>15</v>
      </c>
      <c r="BH23" s="29">
        <v>15</v>
      </c>
      <c r="BI23" s="29">
        <v>15</v>
      </c>
      <c r="BJ23" s="29"/>
      <c r="BK23" s="29"/>
      <c r="BL23" s="29"/>
      <c r="BM23" s="29"/>
      <c r="BN23" s="29"/>
      <c r="BO23" s="29"/>
      <c r="BP23" s="30">
        <f t="shared" ref="BP23" si="5">COUNTIF(AV23:BO23,"&gt;0")</f>
        <v>6</v>
      </c>
    </row>
    <row r="24" spans="2:68" ht="7.95" customHeight="1">
      <c r="B24" s="16"/>
      <c r="C24" s="16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  <c r="Y24" s="30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28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30"/>
    </row>
    <row r="25" spans="2:68" ht="18" customHeight="1">
      <c r="B25" s="26" t="s">
        <v>114</v>
      </c>
      <c r="C25" s="26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0"/>
      <c r="Y25" s="30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28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30"/>
    </row>
    <row r="26" spans="2:68" ht="18" customHeight="1">
      <c r="B26" s="16" t="s">
        <v>56</v>
      </c>
      <c r="C26" s="16" t="s">
        <v>59</v>
      </c>
      <c r="D26" s="29"/>
      <c r="E26" s="29"/>
      <c r="F26" s="29">
        <v>120</v>
      </c>
      <c r="G26" s="29">
        <v>120</v>
      </c>
      <c r="H26" s="29">
        <v>120</v>
      </c>
      <c r="I26" s="29">
        <v>120</v>
      </c>
      <c r="J26" s="29">
        <v>120</v>
      </c>
      <c r="K26" s="29">
        <v>120</v>
      </c>
      <c r="L26" s="29">
        <v>120</v>
      </c>
      <c r="M26" s="29">
        <v>120</v>
      </c>
      <c r="N26" s="29">
        <v>120</v>
      </c>
      <c r="O26" s="29">
        <v>120</v>
      </c>
      <c r="P26" s="29">
        <v>120</v>
      </c>
      <c r="Q26" s="29">
        <v>120</v>
      </c>
      <c r="R26" s="29">
        <v>120</v>
      </c>
      <c r="S26" s="29"/>
      <c r="T26" s="29"/>
      <c r="U26" s="29"/>
      <c r="V26" s="29"/>
      <c r="W26" s="29"/>
      <c r="X26" s="30">
        <f t="shared" si="0"/>
        <v>13</v>
      </c>
      <c r="Y26" s="30"/>
      <c r="Z26" s="29"/>
      <c r="AA26" s="29"/>
      <c r="AB26" s="29"/>
      <c r="AC26" s="29">
        <v>120</v>
      </c>
      <c r="AD26" s="29">
        <v>120</v>
      </c>
      <c r="AE26" s="29">
        <v>120</v>
      </c>
      <c r="AF26" s="29">
        <v>120</v>
      </c>
      <c r="AG26" s="29">
        <v>120</v>
      </c>
      <c r="AH26" s="29">
        <v>120</v>
      </c>
      <c r="AI26" s="29">
        <v>120</v>
      </c>
      <c r="AJ26" s="29">
        <v>120</v>
      </c>
      <c r="AK26" s="29">
        <v>120</v>
      </c>
      <c r="AL26" s="29">
        <v>120</v>
      </c>
      <c r="AM26" s="29">
        <v>120</v>
      </c>
      <c r="AN26" s="29">
        <v>120</v>
      </c>
      <c r="AO26" s="29">
        <v>0</v>
      </c>
      <c r="AP26" s="29"/>
      <c r="AQ26" s="29"/>
      <c r="AR26" s="29"/>
      <c r="AS26" s="29"/>
      <c r="AT26" s="30">
        <f t="shared" si="1"/>
        <v>12</v>
      </c>
      <c r="AU26" s="28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30">
        <f t="shared" si="2"/>
        <v>0</v>
      </c>
    </row>
    <row r="27" spans="2:68" ht="18" customHeight="1">
      <c r="B27" s="16" t="s">
        <v>57</v>
      </c>
      <c r="C27" s="16" t="s">
        <v>61</v>
      </c>
      <c r="D27" s="29"/>
      <c r="E27" s="29"/>
      <c r="F27" s="29">
        <v>120</v>
      </c>
      <c r="G27" s="29">
        <v>120</v>
      </c>
      <c r="H27" s="29">
        <v>120</v>
      </c>
      <c r="I27" s="29">
        <v>120</v>
      </c>
      <c r="J27" s="29">
        <v>120</v>
      </c>
      <c r="K27" s="29">
        <v>120</v>
      </c>
      <c r="L27" s="29">
        <v>120</v>
      </c>
      <c r="M27" s="29">
        <v>120</v>
      </c>
      <c r="N27" s="29">
        <v>120</v>
      </c>
      <c r="O27" s="29">
        <v>120</v>
      </c>
      <c r="P27" s="29">
        <v>120</v>
      </c>
      <c r="Q27" s="29">
        <v>120</v>
      </c>
      <c r="R27" s="29">
        <v>120</v>
      </c>
      <c r="S27" s="29"/>
      <c r="T27" s="29"/>
      <c r="U27" s="29"/>
      <c r="V27" s="29"/>
      <c r="W27" s="29"/>
      <c r="X27" s="30">
        <f t="shared" si="0"/>
        <v>13</v>
      </c>
      <c r="Y27" s="30"/>
      <c r="Z27" s="29"/>
      <c r="AA27" s="29"/>
      <c r="AB27" s="29"/>
      <c r="AC27" s="29">
        <v>120</v>
      </c>
      <c r="AD27" s="29">
        <v>120</v>
      </c>
      <c r="AE27" s="29">
        <v>120</v>
      </c>
      <c r="AF27" s="29">
        <v>120</v>
      </c>
      <c r="AG27" s="29">
        <v>120</v>
      </c>
      <c r="AH27" s="29">
        <v>120</v>
      </c>
      <c r="AI27" s="29">
        <v>120</v>
      </c>
      <c r="AJ27" s="29">
        <v>120</v>
      </c>
      <c r="AK27" s="29">
        <v>120</v>
      </c>
      <c r="AL27" s="29">
        <v>120</v>
      </c>
      <c r="AM27" s="29">
        <v>120</v>
      </c>
      <c r="AN27" s="29">
        <v>120</v>
      </c>
      <c r="AO27" s="29">
        <v>0</v>
      </c>
      <c r="AP27" s="29"/>
      <c r="AQ27" s="29"/>
      <c r="AR27" s="29"/>
      <c r="AS27" s="29"/>
      <c r="AT27" s="30">
        <f t="shared" si="1"/>
        <v>12</v>
      </c>
      <c r="AU27" s="28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30">
        <f t="shared" si="2"/>
        <v>0</v>
      </c>
    </row>
    <row r="28" spans="2:68" ht="18" customHeight="1">
      <c r="B28" s="16" t="s">
        <v>58</v>
      </c>
      <c r="C28" s="16" t="s">
        <v>63</v>
      </c>
      <c r="D28" s="29"/>
      <c r="E28" s="29"/>
      <c r="F28" s="29">
        <v>120</v>
      </c>
      <c r="G28" s="29">
        <v>120</v>
      </c>
      <c r="H28" s="29">
        <v>120</v>
      </c>
      <c r="I28" s="29">
        <v>120</v>
      </c>
      <c r="J28" s="29">
        <v>120</v>
      </c>
      <c r="K28" s="29">
        <v>120</v>
      </c>
      <c r="L28" s="29">
        <v>120</v>
      </c>
      <c r="M28" s="29">
        <v>120</v>
      </c>
      <c r="N28" s="29">
        <v>120</v>
      </c>
      <c r="O28" s="29">
        <v>120</v>
      </c>
      <c r="P28" s="29">
        <v>120</v>
      </c>
      <c r="Q28" s="29">
        <v>120</v>
      </c>
      <c r="R28" s="29">
        <v>120</v>
      </c>
      <c r="S28" s="29"/>
      <c r="T28" s="29"/>
      <c r="U28" s="29"/>
      <c r="V28" s="29"/>
      <c r="W28" s="29"/>
      <c r="X28" s="30">
        <f t="shared" si="0"/>
        <v>13</v>
      </c>
      <c r="Y28" s="30"/>
      <c r="Z28" s="29"/>
      <c r="AA28" s="29"/>
      <c r="AB28" s="29"/>
      <c r="AC28" s="29">
        <v>120</v>
      </c>
      <c r="AD28" s="29">
        <v>120</v>
      </c>
      <c r="AE28" s="29">
        <v>120</v>
      </c>
      <c r="AF28" s="29">
        <v>120</v>
      </c>
      <c r="AG28" s="29">
        <v>120</v>
      </c>
      <c r="AH28" s="29">
        <v>120</v>
      </c>
      <c r="AI28" s="29">
        <v>120</v>
      </c>
      <c r="AJ28" s="29">
        <v>120</v>
      </c>
      <c r="AK28" s="29">
        <v>120</v>
      </c>
      <c r="AL28" s="29">
        <v>120</v>
      </c>
      <c r="AM28" s="29">
        <v>120</v>
      </c>
      <c r="AN28" s="29">
        <v>120</v>
      </c>
      <c r="AO28" s="29">
        <v>0</v>
      </c>
      <c r="AP28" s="29"/>
      <c r="AQ28" s="29"/>
      <c r="AR28" s="29"/>
      <c r="AS28" s="29"/>
      <c r="AT28" s="30">
        <f t="shared" si="1"/>
        <v>12</v>
      </c>
      <c r="AU28" s="28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30">
        <f t="shared" si="2"/>
        <v>0</v>
      </c>
    </row>
    <row r="29" spans="2:68" ht="18" customHeight="1">
      <c r="B29" s="16" t="s">
        <v>60</v>
      </c>
      <c r="C29" s="16" t="s">
        <v>65</v>
      </c>
      <c r="D29" s="29"/>
      <c r="E29" s="29"/>
      <c r="F29" s="29">
        <v>120</v>
      </c>
      <c r="G29" s="29">
        <v>120</v>
      </c>
      <c r="H29" s="29">
        <v>120</v>
      </c>
      <c r="I29" s="29">
        <v>120</v>
      </c>
      <c r="J29" s="29">
        <v>120</v>
      </c>
      <c r="K29" s="29">
        <v>120</v>
      </c>
      <c r="L29" s="29">
        <v>120</v>
      </c>
      <c r="M29" s="29">
        <v>120</v>
      </c>
      <c r="N29" s="29">
        <v>120</v>
      </c>
      <c r="O29" s="29">
        <v>120</v>
      </c>
      <c r="P29" s="29">
        <v>120</v>
      </c>
      <c r="Q29" s="29">
        <v>120</v>
      </c>
      <c r="R29" s="29">
        <v>120</v>
      </c>
      <c r="S29" s="29"/>
      <c r="T29" s="29"/>
      <c r="U29" s="29"/>
      <c r="V29" s="29"/>
      <c r="W29" s="29"/>
      <c r="X29" s="30">
        <f t="shared" si="0"/>
        <v>13</v>
      </c>
      <c r="Y29" s="30"/>
      <c r="Z29" s="29"/>
      <c r="AA29" s="29"/>
      <c r="AB29" s="29"/>
      <c r="AC29" s="29">
        <v>120</v>
      </c>
      <c r="AD29" s="29">
        <v>120</v>
      </c>
      <c r="AE29" s="29">
        <v>120</v>
      </c>
      <c r="AF29" s="29">
        <v>120</v>
      </c>
      <c r="AG29" s="29">
        <v>120</v>
      </c>
      <c r="AH29" s="29">
        <v>120</v>
      </c>
      <c r="AI29" s="29">
        <v>120</v>
      </c>
      <c r="AJ29" s="29">
        <v>120</v>
      </c>
      <c r="AK29" s="29">
        <v>120</v>
      </c>
      <c r="AL29" s="29">
        <v>120</v>
      </c>
      <c r="AM29" s="29">
        <v>120</v>
      </c>
      <c r="AN29" s="29">
        <v>120</v>
      </c>
      <c r="AO29" s="29">
        <v>0</v>
      </c>
      <c r="AP29" s="29"/>
      <c r="AQ29" s="29"/>
      <c r="AR29" s="29"/>
      <c r="AS29" s="29"/>
      <c r="AT29" s="30">
        <f t="shared" si="1"/>
        <v>12</v>
      </c>
      <c r="AU29" s="28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30">
        <f t="shared" si="2"/>
        <v>0</v>
      </c>
    </row>
    <row r="30" spans="2:68" ht="18" customHeight="1">
      <c r="B30" s="16" t="s">
        <v>62</v>
      </c>
      <c r="C30" s="16" t="s">
        <v>66</v>
      </c>
      <c r="D30" s="29"/>
      <c r="E30" s="29"/>
      <c r="F30" s="29">
        <v>120</v>
      </c>
      <c r="G30" s="29">
        <v>120</v>
      </c>
      <c r="H30" s="29">
        <v>120</v>
      </c>
      <c r="I30" s="29">
        <v>120</v>
      </c>
      <c r="J30" s="29">
        <v>120</v>
      </c>
      <c r="K30" s="29">
        <v>120</v>
      </c>
      <c r="L30" s="29">
        <v>120</v>
      </c>
      <c r="M30" s="29">
        <v>120</v>
      </c>
      <c r="N30" s="29">
        <v>120</v>
      </c>
      <c r="O30" s="29">
        <v>120</v>
      </c>
      <c r="P30" s="29">
        <v>120</v>
      </c>
      <c r="Q30" s="29">
        <v>120</v>
      </c>
      <c r="R30" s="29">
        <v>120</v>
      </c>
      <c r="S30" s="29"/>
      <c r="T30" s="29"/>
      <c r="U30" s="29"/>
      <c r="V30" s="29"/>
      <c r="W30" s="29"/>
      <c r="X30" s="30">
        <f t="shared" si="0"/>
        <v>13</v>
      </c>
      <c r="Y30" s="30"/>
      <c r="Z30" s="29"/>
      <c r="AA30" s="29"/>
      <c r="AB30" s="29"/>
      <c r="AC30" s="29">
        <v>120</v>
      </c>
      <c r="AD30" s="29">
        <v>120</v>
      </c>
      <c r="AE30" s="29">
        <v>120</v>
      </c>
      <c r="AF30" s="29">
        <v>120</v>
      </c>
      <c r="AG30" s="29">
        <v>120</v>
      </c>
      <c r="AH30" s="29">
        <v>120</v>
      </c>
      <c r="AI30" s="29">
        <v>120</v>
      </c>
      <c r="AJ30" s="29">
        <v>120</v>
      </c>
      <c r="AK30" s="29">
        <v>120</v>
      </c>
      <c r="AL30" s="29">
        <v>120</v>
      </c>
      <c r="AM30" s="29">
        <v>120</v>
      </c>
      <c r="AN30" s="29">
        <v>120</v>
      </c>
      <c r="AO30" s="29">
        <v>0</v>
      </c>
      <c r="AP30" s="29"/>
      <c r="AQ30" s="29"/>
      <c r="AR30" s="29"/>
      <c r="AS30" s="29"/>
      <c r="AT30" s="30">
        <f t="shared" si="1"/>
        <v>12</v>
      </c>
      <c r="AU30" s="28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0">
        <f t="shared" si="2"/>
        <v>0</v>
      </c>
    </row>
    <row r="31" spans="2:68" ht="18" customHeight="1">
      <c r="B31" s="16" t="s">
        <v>64</v>
      </c>
      <c r="C31" s="16" t="s">
        <v>67</v>
      </c>
      <c r="D31" s="29"/>
      <c r="E31" s="29"/>
      <c r="F31" s="29">
        <v>120</v>
      </c>
      <c r="G31" s="29">
        <v>120</v>
      </c>
      <c r="H31" s="29">
        <v>120</v>
      </c>
      <c r="I31" s="29">
        <v>120</v>
      </c>
      <c r="J31" s="29">
        <v>120</v>
      </c>
      <c r="K31" s="29">
        <v>120</v>
      </c>
      <c r="L31" s="29">
        <v>120</v>
      </c>
      <c r="M31" s="29">
        <v>120</v>
      </c>
      <c r="N31" s="29">
        <v>120</v>
      </c>
      <c r="O31" s="29">
        <v>120</v>
      </c>
      <c r="P31" s="29">
        <v>120</v>
      </c>
      <c r="Q31" s="29">
        <v>120</v>
      </c>
      <c r="R31" s="29">
        <v>120</v>
      </c>
      <c r="S31" s="29"/>
      <c r="T31" s="29"/>
      <c r="U31" s="29"/>
      <c r="V31" s="29"/>
      <c r="W31" s="29"/>
      <c r="X31" s="30">
        <f t="shared" si="0"/>
        <v>13</v>
      </c>
      <c r="Y31" s="30"/>
      <c r="Z31" s="29"/>
      <c r="AA31" s="29"/>
      <c r="AB31" s="29"/>
      <c r="AC31" s="29">
        <v>120</v>
      </c>
      <c r="AD31" s="29">
        <v>120</v>
      </c>
      <c r="AE31" s="29">
        <v>120</v>
      </c>
      <c r="AF31" s="29">
        <v>120</v>
      </c>
      <c r="AG31" s="29">
        <v>120</v>
      </c>
      <c r="AH31" s="29">
        <v>120</v>
      </c>
      <c r="AI31" s="29">
        <v>120</v>
      </c>
      <c r="AJ31" s="29">
        <v>120</v>
      </c>
      <c r="AK31" s="29">
        <v>120</v>
      </c>
      <c r="AL31" s="29">
        <v>120</v>
      </c>
      <c r="AM31" s="29">
        <v>120</v>
      </c>
      <c r="AN31" s="29">
        <v>120</v>
      </c>
      <c r="AO31" s="29">
        <v>0</v>
      </c>
      <c r="AP31" s="29"/>
      <c r="AQ31" s="29"/>
      <c r="AR31" s="29"/>
      <c r="AS31" s="29"/>
      <c r="AT31" s="30">
        <f t="shared" si="1"/>
        <v>12</v>
      </c>
      <c r="AU31" s="28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30">
        <f t="shared" si="2"/>
        <v>0</v>
      </c>
    </row>
    <row r="32" spans="2:68" ht="7.95" customHeight="1">
      <c r="B32" s="16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  <c r="Y32" s="30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30"/>
      <c r="AU32" s="28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30"/>
    </row>
    <row r="33" spans="2:68" ht="18" customHeight="1">
      <c r="B33" s="26" t="s">
        <v>104</v>
      </c>
      <c r="C33" s="16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30"/>
      <c r="AU33" s="28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30"/>
    </row>
    <row r="34" spans="2:68" ht="18" customHeight="1">
      <c r="B34" s="16" t="s">
        <v>109</v>
      </c>
      <c r="C34" s="16" t="s">
        <v>106</v>
      </c>
      <c r="D34" s="29"/>
      <c r="E34" s="29"/>
      <c r="F34" s="29">
        <v>120</v>
      </c>
      <c r="G34" s="29"/>
      <c r="H34" s="29">
        <v>120</v>
      </c>
      <c r="I34" s="29"/>
      <c r="J34" s="29">
        <v>120</v>
      </c>
      <c r="K34" s="29"/>
      <c r="L34" s="29"/>
      <c r="M34" s="29"/>
      <c r="N34" s="29">
        <v>120</v>
      </c>
      <c r="O34" s="29"/>
      <c r="P34" s="29">
        <v>120</v>
      </c>
      <c r="Q34" s="29"/>
      <c r="R34" s="29">
        <v>120</v>
      </c>
      <c r="S34" s="29"/>
      <c r="T34" s="29"/>
      <c r="U34" s="29"/>
      <c r="V34" s="29"/>
      <c r="W34" s="29"/>
      <c r="X34" s="30">
        <f t="shared" ref="X34:X36" si="6">COUNTIF(D34:W34,"&gt;0")</f>
        <v>6</v>
      </c>
      <c r="Y34" s="30"/>
      <c r="Z34" s="29"/>
      <c r="AA34" s="29"/>
      <c r="AB34" s="29"/>
      <c r="AC34" s="29">
        <v>120</v>
      </c>
      <c r="AD34" s="29"/>
      <c r="AE34" s="29"/>
      <c r="AF34" s="29">
        <v>120</v>
      </c>
      <c r="AG34" s="29"/>
      <c r="AH34" s="29">
        <v>120</v>
      </c>
      <c r="AI34" s="29"/>
      <c r="AJ34" s="29">
        <v>120</v>
      </c>
      <c r="AK34" s="29"/>
      <c r="AL34" s="29">
        <v>120</v>
      </c>
      <c r="AM34" s="29"/>
      <c r="AN34" s="29"/>
      <c r="AO34" s="29"/>
      <c r="AP34" s="29"/>
      <c r="AQ34" s="29"/>
      <c r="AR34" s="29"/>
      <c r="AS34" s="29"/>
      <c r="AT34" s="30">
        <f t="shared" ref="AT34:AT36" si="7">COUNTIF(Z34:AS34,"&gt;0")</f>
        <v>5</v>
      </c>
      <c r="AU34" s="28"/>
      <c r="AV34" s="29"/>
      <c r="AW34" s="29"/>
      <c r="AX34" s="29"/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/>
      <c r="BK34" s="29"/>
      <c r="BL34" s="29"/>
      <c r="BM34" s="29"/>
      <c r="BN34" s="29"/>
      <c r="BO34" s="29"/>
      <c r="BP34" s="30">
        <f t="shared" ref="BP34:BP36" si="8">COUNTIF(AV34:BO34,"&gt;0")</f>
        <v>0</v>
      </c>
    </row>
    <row r="35" spans="2:68" ht="18" customHeight="1">
      <c r="B35" s="16" t="s">
        <v>110</v>
      </c>
      <c r="C35" s="16" t="s">
        <v>107</v>
      </c>
      <c r="D35" s="29"/>
      <c r="E35" s="29"/>
      <c r="F35" s="29"/>
      <c r="G35" s="29"/>
      <c r="H35" s="29"/>
      <c r="I35" s="29">
        <v>120</v>
      </c>
      <c r="J35" s="29"/>
      <c r="K35" s="29"/>
      <c r="L35" s="29"/>
      <c r="M35" s="29">
        <v>120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>
        <f t="shared" si="6"/>
        <v>2</v>
      </c>
      <c r="Y35" s="30"/>
      <c r="Z35" s="29"/>
      <c r="AA35" s="29"/>
      <c r="AB35" s="29"/>
      <c r="AC35" s="29"/>
      <c r="AD35" s="29"/>
      <c r="AE35" s="29">
        <v>120</v>
      </c>
      <c r="AF35" s="29"/>
      <c r="AG35" s="29"/>
      <c r="AH35" s="29"/>
      <c r="AI35" s="29">
        <v>120</v>
      </c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30">
        <f t="shared" si="7"/>
        <v>2</v>
      </c>
      <c r="AU35" s="28"/>
      <c r="AV35" s="29"/>
      <c r="AW35" s="29"/>
      <c r="AX35" s="29"/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/>
      <c r="BK35" s="29"/>
      <c r="BL35" s="29"/>
      <c r="BM35" s="29"/>
      <c r="BN35" s="29"/>
      <c r="BO35" s="29"/>
      <c r="BP35" s="30">
        <f t="shared" si="8"/>
        <v>0</v>
      </c>
    </row>
    <row r="36" spans="2:68" ht="18" customHeight="1">
      <c r="B36" s="16" t="s">
        <v>111</v>
      </c>
      <c r="C36" s="16" t="s">
        <v>108</v>
      </c>
      <c r="D36" s="29"/>
      <c r="E36" s="29"/>
      <c r="F36" s="29">
        <v>120</v>
      </c>
      <c r="G36" s="29">
        <v>120</v>
      </c>
      <c r="H36" s="29"/>
      <c r="I36" s="29">
        <v>120</v>
      </c>
      <c r="J36" s="29"/>
      <c r="K36" s="29">
        <v>120</v>
      </c>
      <c r="L36" s="29">
        <v>120</v>
      </c>
      <c r="M36" s="29"/>
      <c r="N36" s="29">
        <v>120</v>
      </c>
      <c r="O36" s="29">
        <v>120</v>
      </c>
      <c r="P36" s="29">
        <v>120</v>
      </c>
      <c r="Q36" s="29"/>
      <c r="R36" s="29"/>
      <c r="S36" s="29"/>
      <c r="T36" s="29"/>
      <c r="U36" s="29"/>
      <c r="V36" s="29"/>
      <c r="W36" s="29"/>
      <c r="X36" s="30">
        <f t="shared" si="6"/>
        <v>8</v>
      </c>
      <c r="Y36" s="30"/>
      <c r="Z36" s="29"/>
      <c r="AA36" s="29"/>
      <c r="AB36" s="29"/>
      <c r="AC36" s="29">
        <v>120</v>
      </c>
      <c r="AD36" s="29"/>
      <c r="AE36" s="29">
        <v>120</v>
      </c>
      <c r="AF36" s="29">
        <v>120</v>
      </c>
      <c r="AG36" s="29">
        <v>120</v>
      </c>
      <c r="AH36" s="29"/>
      <c r="AI36" s="29"/>
      <c r="AJ36" s="29"/>
      <c r="AK36" s="29"/>
      <c r="AL36" s="29">
        <v>120</v>
      </c>
      <c r="AM36" s="29"/>
      <c r="AN36" s="29">
        <v>120</v>
      </c>
      <c r="AO36" s="29"/>
      <c r="AP36" s="29"/>
      <c r="AQ36" s="29"/>
      <c r="AR36" s="29"/>
      <c r="AS36" s="29"/>
      <c r="AT36" s="30">
        <f t="shared" si="7"/>
        <v>6</v>
      </c>
      <c r="AU36" s="28"/>
      <c r="AV36" s="29"/>
      <c r="AW36" s="29"/>
      <c r="AX36" s="29"/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/>
      <c r="BK36" s="29"/>
      <c r="BL36" s="29"/>
      <c r="BM36" s="29"/>
      <c r="BN36" s="29"/>
      <c r="BO36" s="29"/>
      <c r="BP36" s="30">
        <f t="shared" si="8"/>
        <v>0</v>
      </c>
    </row>
    <row r="37" spans="2:68" ht="18" customHeight="1">
      <c r="B37" s="16"/>
      <c r="C37" s="16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spans="2:68">
      <c r="B38" s="22"/>
      <c r="C38" s="22"/>
      <c r="Z38" s="23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5"/>
      <c r="BO38" s="5"/>
    </row>
    <row r="39" spans="2:68">
      <c r="B39" s="22"/>
      <c r="C39" s="22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5"/>
      <c r="BO39" s="5"/>
    </row>
    <row r="40" spans="2:68" ht="16.95" customHeight="1">
      <c r="B40" s="22"/>
      <c r="C40" s="22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5"/>
      <c r="BO40" s="5"/>
    </row>
    <row r="41" spans="2:68">
      <c r="B41" s="22"/>
      <c r="C41" s="22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spans="2:68">
      <c r="B42" s="22"/>
      <c r="C42" s="22"/>
      <c r="AT42" s="19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spans="2:68">
      <c r="B43" s="22"/>
      <c r="C43" s="22"/>
      <c r="AT43" s="19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2:68">
      <c r="B44" s="22"/>
      <c r="C44" s="22"/>
      <c r="AT44" s="19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spans="2:68">
      <c r="B45" s="22"/>
      <c r="C45" s="22"/>
      <c r="AT45" s="19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spans="2:68">
      <c r="B46" s="22"/>
      <c r="C46" s="22"/>
      <c r="AT46" s="19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</sheetData>
  <mergeCells count="9">
    <mergeCell ref="B1:BO1"/>
    <mergeCell ref="AJ3:AM3"/>
    <mergeCell ref="B2:BO2"/>
    <mergeCell ref="D5:W5"/>
    <mergeCell ref="Z5:AS5"/>
    <mergeCell ref="AV5:BO5"/>
    <mergeCell ref="U3:X3"/>
    <mergeCell ref="Z3:AC3"/>
    <mergeCell ref="AE3:AH3"/>
  </mergeCells>
  <phoneticPr fontId="2" type="noConversion"/>
  <conditionalFormatting sqref="B2 D3:U3 Y3:Z3 AD3:AE3 AI3:AJ3 AS3:BN3 D4:V4 Z4 AD4 AT4:BO4 Z8:AS18 AV8:BO18 BQ9:XFD9 Y9:Y18 AU9:AU18 D37:BO37 D38:Y38 BN38:BO40 D39:Z40 D41:BO46 D47:XFD1048576">
    <cfRule type="cellIs" dxfId="53" priority="23" operator="equal">
      <formula>0</formula>
    </cfRule>
    <cfRule type="cellIs" dxfId="52" priority="34" operator="between">
      <formula>70.99999</formula>
      <formula>900</formula>
    </cfRule>
    <cfRule type="cellIs" dxfId="51" priority="35" stopIfTrue="1" operator="between">
      <formula>40</formula>
      <formula>70</formula>
    </cfRule>
    <cfRule type="cellIs" dxfId="50" priority="36" operator="between">
      <formula>26</formula>
      <formula>39.99999999</formula>
    </cfRule>
    <cfRule type="cellIs" dxfId="49" priority="37" operator="between">
      <formula>16</formula>
      <formula>25.999999</formula>
    </cfRule>
    <cfRule type="cellIs" dxfId="48" priority="38" stopIfTrue="1" operator="between">
      <formula>1</formula>
      <formula>15.999999</formula>
    </cfRule>
  </conditionalFormatting>
  <conditionalFormatting sqref="C38:C46">
    <cfRule type="cellIs" dxfId="47" priority="24" operator="between">
      <formula>60</formula>
      <formula>999</formula>
    </cfRule>
    <cfRule type="cellIs" dxfId="46" priority="25" operator="between">
      <formula>30</formula>
      <formula>59.999999</formula>
    </cfRule>
    <cfRule type="cellIs" dxfId="45" priority="26" operator="between">
      <formula>15.91</formula>
      <formula>29.999999</formula>
    </cfRule>
    <cfRule type="cellIs" dxfId="44" priority="27" operator="between">
      <formula>10</formula>
      <formula>15.99999</formula>
    </cfRule>
    <cfRule type="cellIs" dxfId="43" priority="28" operator="between">
      <formula>0.01</formula>
      <formula>9.9999</formula>
    </cfRule>
  </conditionalFormatting>
  <conditionalFormatting sqref="D8:W36 Y19:AS36 AU19:BO36">
    <cfRule type="cellIs" dxfId="42" priority="1" operator="equal">
      <formula>0</formula>
    </cfRule>
    <cfRule type="cellIs" dxfId="41" priority="7" operator="between">
      <formula>70.99999</formula>
      <formula>900</formula>
    </cfRule>
    <cfRule type="cellIs" dxfId="40" priority="8" stopIfTrue="1" operator="between">
      <formula>40</formula>
      <formula>70</formula>
    </cfRule>
    <cfRule type="cellIs" dxfId="39" priority="9" operator="between">
      <formula>26</formula>
      <formula>39.99999999</formula>
    </cfRule>
    <cfRule type="cellIs" dxfId="38" priority="10" operator="between">
      <formula>16</formula>
      <formula>25.999999</formula>
    </cfRule>
    <cfRule type="cellIs" dxfId="37" priority="11" stopIfTrue="1" operator="between">
      <formula>1</formula>
      <formula>15.999999</formula>
    </cfRule>
  </conditionalFormatting>
  <conditionalFormatting sqref="BP1:XFD2 BO3:XFD3 BP4:XFD7 BQ8:XFD8 BP37:XFD46">
    <cfRule type="cellIs" dxfId="36" priority="29" operator="between">
      <formula>48</formula>
      <formula>900</formula>
    </cfRule>
    <cfRule type="cellIs" dxfId="35" priority="30" operator="between">
      <formula>36</formula>
      <formula>47.9999999</formula>
    </cfRule>
    <cfRule type="cellIs" dxfId="34" priority="31" stopIfTrue="1" operator="between">
      <formula>26</formula>
      <formula>35.99999999</formula>
    </cfRule>
    <cfRule type="cellIs" dxfId="33" priority="32" stopIfTrue="1" operator="between">
      <formula>18</formula>
      <formula>25.999999</formula>
    </cfRule>
    <cfRule type="cellIs" dxfId="32" priority="33" stopIfTrue="1" operator="between">
      <formula>1</formula>
      <formula>17.999999</formula>
    </cfRule>
  </conditionalFormatting>
  <conditionalFormatting sqref="BQ10:XFD36">
    <cfRule type="cellIs" dxfId="31" priority="2" operator="between">
      <formula>48</formula>
      <formula>900</formula>
    </cfRule>
    <cfRule type="cellIs" dxfId="30" priority="3" operator="between">
      <formula>36</formula>
      <formula>47.9999999</formula>
    </cfRule>
    <cfRule type="cellIs" dxfId="29" priority="4" stopIfTrue="1" operator="between">
      <formula>26</formula>
      <formula>35.99999999</formula>
    </cfRule>
    <cfRule type="cellIs" dxfId="28" priority="5" stopIfTrue="1" operator="between">
      <formula>18</formula>
      <formula>25.999999</formula>
    </cfRule>
    <cfRule type="cellIs" dxfId="27" priority="6" stopIfTrue="1" operator="between">
      <formula>1</formula>
      <formula>17.999999</formula>
    </cfRule>
  </conditionalFormatting>
  <pageMargins left="0.25" right="0.25" top="0.75" bottom="0.75" header="0.3" footer="0.3"/>
  <pageSetup paperSize="4" scale="8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1597-C8FF-4B8A-9C10-7126BC4A99E0}">
  <sheetPr>
    <tabColor rgb="FF0070C0"/>
  </sheetPr>
  <dimension ref="B1:AR66"/>
  <sheetViews>
    <sheetView showGridLines="0" workbookViewId="0">
      <pane xSplit="6" ySplit="4" topLeftCell="W17" activePane="bottomRight" state="frozen"/>
      <selection pane="topRight" activeCell="G1" sqref="G1"/>
      <selection pane="bottomLeft" activeCell="A5" sqref="A5"/>
      <selection pane="bottomRight" activeCell="E15" sqref="E15"/>
    </sheetView>
  </sheetViews>
  <sheetFormatPr defaultColWidth="10.796875" defaultRowHeight="15.6"/>
  <cols>
    <col min="1" max="1" width="2.796875" style="52" customWidth="1"/>
    <col min="2" max="2" width="5.796875" style="54" customWidth="1"/>
    <col min="3" max="3" width="30.796875" style="52" customWidth="1"/>
    <col min="4" max="6" width="10.796875" style="54" customWidth="1"/>
    <col min="7" max="7" width="2.796875" style="54" customWidth="1"/>
    <col min="8" max="13" width="9.796875" style="54" customWidth="1"/>
    <col min="14" max="14" width="2.796875" style="54" customWidth="1"/>
    <col min="15" max="16" width="9.796875" style="54" customWidth="1"/>
    <col min="17" max="20" width="9.796875" style="52" customWidth="1"/>
    <col min="21" max="21" width="2.796875" style="52" customWidth="1"/>
    <col min="22" max="27" width="9.796875" style="52" customWidth="1"/>
    <col min="28" max="28" width="2.796875" style="52" customWidth="1"/>
    <col min="29" max="29" width="9.796875" style="52" customWidth="1"/>
    <col min="30" max="30" width="10.796875" style="52" customWidth="1"/>
    <col min="31" max="31" width="9.796875" style="52" customWidth="1"/>
    <col min="32" max="32" width="10.796875" style="52" customWidth="1"/>
    <col min="33" max="33" width="9.796875" style="52" customWidth="1"/>
    <col min="34" max="34" width="10.796875" style="52" customWidth="1"/>
    <col min="35" max="35" width="9.796875" style="52" customWidth="1"/>
    <col min="36" max="36" width="10.796875" style="52" customWidth="1"/>
    <col min="37" max="37" width="2.796875" style="52" customWidth="1"/>
    <col min="38" max="40" width="11.796875" style="52" customWidth="1"/>
    <col min="41" max="41" width="14.796875" style="52" customWidth="1"/>
    <col min="42" max="42" width="2.796875" style="52" customWidth="1"/>
    <col min="43" max="43" width="12.796875" style="50" customWidth="1"/>
    <col min="44" max="44" width="14.796875" style="51" customWidth="1"/>
    <col min="45" max="16384" width="10.796875" style="52"/>
  </cols>
  <sheetData>
    <row r="1" spans="2:44" ht="24" customHeight="1">
      <c r="C1" s="233" t="s">
        <v>115</v>
      </c>
      <c r="D1" s="234"/>
      <c r="E1" s="234"/>
      <c r="F1" s="235"/>
      <c r="I1" s="52"/>
      <c r="AC1" s="93"/>
      <c r="AE1" s="93"/>
      <c r="AG1" s="93"/>
      <c r="AJ1" s="93"/>
    </row>
    <row r="2" spans="2:44" ht="7.95" customHeight="1">
      <c r="D2" s="52"/>
      <c r="E2" s="52"/>
      <c r="F2" s="52"/>
      <c r="G2" s="52"/>
      <c r="H2" s="52"/>
    </row>
    <row r="3" spans="2:44" s="33" customFormat="1" ht="24" customHeight="1">
      <c r="B3" s="32"/>
      <c r="C3" s="210" t="s">
        <v>84</v>
      </c>
      <c r="D3" s="210"/>
      <c r="E3" s="210"/>
      <c r="F3" s="210"/>
      <c r="G3" s="32"/>
      <c r="H3" s="211" t="s">
        <v>2</v>
      </c>
      <c r="I3" s="212"/>
      <c r="J3" s="212"/>
      <c r="K3" s="212"/>
      <c r="L3" s="212"/>
      <c r="M3" s="213"/>
      <c r="N3" s="32"/>
      <c r="O3" s="211" t="s">
        <v>3</v>
      </c>
      <c r="P3" s="212"/>
      <c r="Q3" s="212"/>
      <c r="R3" s="212"/>
      <c r="S3" s="212"/>
      <c r="T3" s="213"/>
      <c r="V3" s="211" t="s">
        <v>4</v>
      </c>
      <c r="W3" s="212"/>
      <c r="X3" s="212"/>
      <c r="Y3" s="212"/>
      <c r="Z3" s="212"/>
      <c r="AA3" s="213"/>
      <c r="AC3" s="211" t="s">
        <v>5</v>
      </c>
      <c r="AD3" s="213"/>
      <c r="AE3" s="212" t="s">
        <v>6</v>
      </c>
      <c r="AF3" s="212"/>
      <c r="AG3" s="211" t="s">
        <v>7</v>
      </c>
      <c r="AH3" s="213"/>
      <c r="AI3" s="212" t="s">
        <v>29</v>
      </c>
      <c r="AJ3" s="213"/>
      <c r="AL3" s="214" t="s">
        <v>18</v>
      </c>
      <c r="AM3" s="215"/>
      <c r="AN3" s="215"/>
      <c r="AO3" s="216"/>
      <c r="AQ3" s="217" t="s">
        <v>85</v>
      </c>
      <c r="AR3" s="206" t="s">
        <v>43</v>
      </c>
    </row>
    <row r="4" spans="2:44" s="41" customFormat="1" ht="31.95" customHeight="1">
      <c r="B4" s="55" t="s">
        <v>44</v>
      </c>
      <c r="C4" s="94" t="s">
        <v>14</v>
      </c>
      <c r="D4" s="39" t="s">
        <v>21</v>
      </c>
      <c r="E4" s="42" t="s">
        <v>20</v>
      </c>
      <c r="F4" s="40" t="s">
        <v>22</v>
      </c>
      <c r="G4" s="38"/>
      <c r="H4" s="236" t="s">
        <v>23</v>
      </c>
      <c r="I4" s="38" t="s">
        <v>24</v>
      </c>
      <c r="J4" s="237" t="s">
        <v>25</v>
      </c>
      <c r="K4" s="238" t="s">
        <v>26</v>
      </c>
      <c r="L4" s="38" t="s">
        <v>27</v>
      </c>
      <c r="M4" s="239" t="s">
        <v>28</v>
      </c>
      <c r="N4" s="38"/>
      <c r="O4" s="236" t="s">
        <v>23</v>
      </c>
      <c r="P4" s="38" t="s">
        <v>24</v>
      </c>
      <c r="Q4" s="237" t="s">
        <v>25</v>
      </c>
      <c r="R4" s="238" t="s">
        <v>26</v>
      </c>
      <c r="S4" s="38" t="s">
        <v>27</v>
      </c>
      <c r="T4" s="239" t="s">
        <v>28</v>
      </c>
      <c r="V4" s="237" t="s">
        <v>23</v>
      </c>
      <c r="W4" s="238" t="s">
        <v>24</v>
      </c>
      <c r="X4" s="240" t="s">
        <v>25</v>
      </c>
      <c r="Y4" s="238" t="s">
        <v>26</v>
      </c>
      <c r="Z4" s="38" t="s">
        <v>27</v>
      </c>
      <c r="AA4" s="239" t="s">
        <v>28</v>
      </c>
      <c r="AC4" s="39" t="s">
        <v>27</v>
      </c>
      <c r="AD4" s="40" t="s">
        <v>28</v>
      </c>
      <c r="AE4" s="39" t="s">
        <v>27</v>
      </c>
      <c r="AF4" s="40" t="s">
        <v>28</v>
      </c>
      <c r="AG4" s="39" t="s">
        <v>27</v>
      </c>
      <c r="AH4" s="40" t="s">
        <v>28</v>
      </c>
      <c r="AI4" s="39" t="s">
        <v>27</v>
      </c>
      <c r="AJ4" s="40" t="s">
        <v>28</v>
      </c>
      <c r="AL4" s="39" t="s">
        <v>5</v>
      </c>
      <c r="AM4" s="42" t="s">
        <v>6</v>
      </c>
      <c r="AN4" s="42" t="s">
        <v>7</v>
      </c>
      <c r="AO4" s="95" t="s">
        <v>13</v>
      </c>
      <c r="AQ4" s="217"/>
      <c r="AR4" s="206"/>
    </row>
    <row r="5" spans="2:44" ht="18" customHeight="1">
      <c r="B5" s="54" t="s">
        <v>46</v>
      </c>
      <c r="C5" s="241"/>
      <c r="D5" s="96"/>
      <c r="E5" s="97"/>
      <c r="F5" s="98"/>
      <c r="H5" s="242"/>
      <c r="I5" s="243"/>
      <c r="J5" s="244"/>
      <c r="K5" s="245"/>
      <c r="L5" s="246"/>
      <c r="M5" s="247"/>
      <c r="O5" s="242"/>
      <c r="P5" s="243"/>
      <c r="Q5" s="244"/>
      <c r="R5" s="245"/>
      <c r="S5" s="246"/>
      <c r="T5" s="247"/>
      <c r="V5" s="242"/>
      <c r="W5" s="248"/>
      <c r="X5" s="244"/>
      <c r="Y5" s="245"/>
      <c r="Z5" s="246"/>
      <c r="AA5" s="247"/>
      <c r="AC5" s="99"/>
      <c r="AD5" s="249"/>
      <c r="AE5" s="250"/>
      <c r="AF5" s="100"/>
      <c r="AG5" s="99"/>
      <c r="AH5" s="101"/>
      <c r="AI5" s="100"/>
      <c r="AJ5" s="101"/>
      <c r="AL5" s="102"/>
      <c r="AM5" s="103"/>
      <c r="AN5" s="103"/>
      <c r="AO5" s="104"/>
    </row>
    <row r="6" spans="2:44" ht="18" customHeight="1">
      <c r="B6" s="54" t="s">
        <v>47</v>
      </c>
      <c r="C6" s="105" t="s">
        <v>116</v>
      </c>
      <c r="D6" s="96">
        <f>79.5+19</f>
        <v>98.5</v>
      </c>
      <c r="E6" s="97">
        <v>21</v>
      </c>
      <c r="F6" s="98">
        <f>D6/E6*60</f>
        <v>281.42857142857144</v>
      </c>
      <c r="H6" s="106">
        <v>300</v>
      </c>
      <c r="I6" s="107">
        <v>60</v>
      </c>
      <c r="J6" s="108">
        <f>ROUNDUP(H6/I6,0)</f>
        <v>5</v>
      </c>
      <c r="K6" s="109">
        <v>16</v>
      </c>
      <c r="L6" s="110">
        <f>J6*K6</f>
        <v>80</v>
      </c>
      <c r="M6" s="111">
        <f>K6*60/I6*$D6</f>
        <v>1576</v>
      </c>
      <c r="O6" s="106">
        <f>H6</f>
        <v>300</v>
      </c>
      <c r="P6" s="107">
        <v>60</v>
      </c>
      <c r="Q6" s="108">
        <f>ROUNDUP(O6/P6,0)</f>
        <v>5</v>
      </c>
      <c r="R6" s="109">
        <v>14</v>
      </c>
      <c r="S6" s="110">
        <f>Q6*R6</f>
        <v>70</v>
      </c>
      <c r="T6" s="111">
        <f>R6*60/P6*$D6</f>
        <v>1379</v>
      </c>
      <c r="V6" s="106">
        <f>O6</f>
        <v>300</v>
      </c>
      <c r="W6" s="112">
        <v>60</v>
      </c>
      <c r="X6" s="108"/>
      <c r="Y6" s="109"/>
      <c r="Z6" s="110">
        <f>X6*Y6</f>
        <v>0</v>
      </c>
      <c r="AA6" s="111">
        <f>Y6*60/W6*$D6</f>
        <v>0</v>
      </c>
      <c r="AC6" s="113">
        <f>$L$26*L6</f>
        <v>20400</v>
      </c>
      <c r="AD6" s="114">
        <f>M6*$L$26</f>
        <v>401880</v>
      </c>
      <c r="AE6" s="115">
        <f>$S$26*S6</f>
        <v>4060</v>
      </c>
      <c r="AF6" s="116">
        <f>T6*$S$26</f>
        <v>79982</v>
      </c>
      <c r="AG6" s="113">
        <f>$Z$26*Z6</f>
        <v>0</v>
      </c>
      <c r="AH6" s="114">
        <f>AA6*$Z$26</f>
        <v>0</v>
      </c>
      <c r="AI6" s="116">
        <f t="shared" ref="AI6:AJ7" si="0">AC6+AE6+AG6</f>
        <v>24460</v>
      </c>
      <c r="AJ6" s="114">
        <f t="shared" si="0"/>
        <v>481862</v>
      </c>
      <c r="AL6" s="117">
        <f>AC6*$AQ$9*(1+$AO$26)</f>
        <v>3431244.4460070315</v>
      </c>
      <c r="AM6" s="53">
        <f>AE6*$AQ$9*(1+$AO$26)</f>
        <v>682884.92405826203</v>
      </c>
      <c r="AN6" s="53">
        <f>AG6*$AQ$9*(1+$AO$26)</f>
        <v>0</v>
      </c>
      <c r="AO6" s="118">
        <f>SUM(AL6:AN6)</f>
        <v>4114129.3700652933</v>
      </c>
    </row>
    <row r="7" spans="2:44" ht="18" customHeight="1">
      <c r="B7" s="54" t="s">
        <v>48</v>
      </c>
      <c r="C7" s="105" t="s">
        <v>40</v>
      </c>
      <c r="D7" s="96">
        <v>37</v>
      </c>
      <c r="E7" s="97">
        <v>19</v>
      </c>
      <c r="F7" s="98">
        <f>D7/E7*60</f>
        <v>116.8421052631579</v>
      </c>
      <c r="H7" s="106">
        <v>120</v>
      </c>
      <c r="I7" s="107">
        <v>60</v>
      </c>
      <c r="J7" s="108">
        <f>ROUNDUP(H7/I7,0)</f>
        <v>2</v>
      </c>
      <c r="K7" s="109">
        <v>12</v>
      </c>
      <c r="L7" s="110">
        <f>J7*K7</f>
        <v>24</v>
      </c>
      <c r="M7" s="111">
        <f>K7*60/I7*$D7</f>
        <v>444</v>
      </c>
      <c r="O7" s="106">
        <f>H7</f>
        <v>120</v>
      </c>
      <c r="P7" s="107">
        <v>60</v>
      </c>
      <c r="Q7" s="108">
        <f>ROUNDUP(O7/P7,0)</f>
        <v>2</v>
      </c>
      <c r="R7" s="109">
        <v>11</v>
      </c>
      <c r="S7" s="110">
        <f>Q7*R7</f>
        <v>22</v>
      </c>
      <c r="T7" s="111">
        <f>R7*60/P7*$D7</f>
        <v>407</v>
      </c>
      <c r="V7" s="106">
        <f>O7</f>
        <v>120</v>
      </c>
      <c r="W7" s="112">
        <v>60</v>
      </c>
      <c r="X7" s="108"/>
      <c r="Y7" s="109"/>
      <c r="Z7" s="110">
        <f>X7*Y7</f>
        <v>0</v>
      </c>
      <c r="AA7" s="111">
        <f>Y7*60/W7*$D7</f>
        <v>0</v>
      </c>
      <c r="AC7" s="113">
        <f>$L$26*L7</f>
        <v>6120</v>
      </c>
      <c r="AD7" s="114">
        <f>M7*$L$26</f>
        <v>113220</v>
      </c>
      <c r="AE7" s="115">
        <f>$S$26*S7</f>
        <v>1276</v>
      </c>
      <c r="AF7" s="116">
        <f>T7*$S$26</f>
        <v>23606</v>
      </c>
      <c r="AG7" s="113">
        <f>$Z$26*Z7</f>
        <v>0</v>
      </c>
      <c r="AH7" s="114">
        <f>AA7*$Z$26</f>
        <v>0</v>
      </c>
      <c r="AI7" s="116">
        <f t="shared" si="0"/>
        <v>7396</v>
      </c>
      <c r="AJ7" s="114">
        <f t="shared" si="0"/>
        <v>136826</v>
      </c>
      <c r="AL7" s="117">
        <f>AC7*$AQ$9*(1+$AO$26)</f>
        <v>1029373.3338021095</v>
      </c>
      <c r="AM7" s="53">
        <f>AE7*$AQ$9*(1+$AO$26)</f>
        <v>214620.97613259667</v>
      </c>
      <c r="AN7" s="53">
        <f>AG7*$AQ$9*(1+$AO$26)</f>
        <v>0</v>
      </c>
      <c r="AO7" s="118">
        <f>SUM(AL7:AN7)</f>
        <v>1243994.3099347062</v>
      </c>
    </row>
    <row r="8" spans="2:44" ht="18" customHeight="1">
      <c r="C8" s="119"/>
      <c r="D8" s="108"/>
      <c r="E8" s="110"/>
      <c r="F8" s="72"/>
      <c r="H8" s="68"/>
      <c r="J8" s="68"/>
      <c r="K8" s="69"/>
      <c r="M8" s="111"/>
      <c r="O8" s="68"/>
      <c r="Q8" s="70"/>
      <c r="R8" s="71"/>
      <c r="S8" s="54"/>
      <c r="T8" s="111"/>
      <c r="V8" s="68"/>
      <c r="W8" s="69"/>
      <c r="X8" s="54"/>
      <c r="Y8" s="54"/>
      <c r="Z8" s="68"/>
      <c r="AA8" s="111"/>
      <c r="AC8" s="113"/>
      <c r="AD8" s="114"/>
      <c r="AE8" s="115"/>
      <c r="AF8" s="116"/>
      <c r="AG8" s="113"/>
      <c r="AH8" s="114"/>
      <c r="AI8" s="116"/>
      <c r="AJ8" s="120"/>
      <c r="AL8" s="121"/>
      <c r="AO8" s="122"/>
    </row>
    <row r="9" spans="2:44" s="49" customFormat="1" ht="18" customHeight="1">
      <c r="B9" s="36"/>
      <c r="C9" s="45" t="s">
        <v>1</v>
      </c>
      <c r="D9" s="123"/>
      <c r="E9" s="124"/>
      <c r="F9" s="125"/>
      <c r="G9" s="36"/>
      <c r="H9" s="46"/>
      <c r="I9" s="48"/>
      <c r="J9" s="123">
        <f>SUM(J5:J8)</f>
        <v>7</v>
      </c>
      <c r="K9" s="85"/>
      <c r="L9" s="126">
        <f>SUM(L5:L8)</f>
        <v>104</v>
      </c>
      <c r="M9" s="127">
        <f>SUM(M5:M8)</f>
        <v>2020</v>
      </c>
      <c r="N9" s="36"/>
      <c r="O9" s="45"/>
      <c r="P9" s="128"/>
      <c r="Q9" s="126">
        <f>SUM(Q5:Q8)</f>
        <v>7</v>
      </c>
      <c r="R9" s="126"/>
      <c r="S9" s="126">
        <f>SUM(S5:S8)</f>
        <v>92</v>
      </c>
      <c r="T9" s="127">
        <f>SUM(T5:T8)</f>
        <v>1786</v>
      </c>
      <c r="V9" s="45"/>
      <c r="W9" s="129"/>
      <c r="X9" s="126">
        <f>SUM(X5:X8)</f>
        <v>0</v>
      </c>
      <c r="Y9" s="126"/>
      <c r="Z9" s="123">
        <f>SUM(Z5:Z8)</f>
        <v>0</v>
      </c>
      <c r="AA9" s="127">
        <f>SUM(AA5:AA8)</f>
        <v>0</v>
      </c>
      <c r="AC9" s="130">
        <f t="shared" ref="AC9:AJ9" si="1">SUM(AC5:AC8)</f>
        <v>26520</v>
      </c>
      <c r="AD9" s="131">
        <f t="shared" si="1"/>
        <v>515100</v>
      </c>
      <c r="AE9" s="132">
        <f t="shared" si="1"/>
        <v>5336</v>
      </c>
      <c r="AF9" s="132">
        <f t="shared" si="1"/>
        <v>103588</v>
      </c>
      <c r="AG9" s="130">
        <f t="shared" si="1"/>
        <v>0</v>
      </c>
      <c r="AH9" s="131">
        <f t="shared" si="1"/>
        <v>0</v>
      </c>
      <c r="AI9" s="132">
        <f t="shared" si="1"/>
        <v>31856</v>
      </c>
      <c r="AJ9" s="131">
        <f t="shared" si="1"/>
        <v>618688</v>
      </c>
      <c r="AL9" s="133">
        <f>SUM(AL5:AL8)</f>
        <v>4460617.7798091406</v>
      </c>
      <c r="AM9" s="134">
        <f>SUM(AM5:AM8)</f>
        <v>897505.90019085864</v>
      </c>
      <c r="AN9" s="134">
        <f>SUM(AN5:AN8)</f>
        <v>0</v>
      </c>
      <c r="AO9" s="135">
        <f>SUM(AO5:AO8)</f>
        <v>5358123.68</v>
      </c>
      <c r="AQ9" s="136">
        <f>148.85*1.05</f>
        <v>156.29249999999999</v>
      </c>
      <c r="AR9" s="51">
        <v>5064826</v>
      </c>
    </row>
    <row r="10" spans="2:44" ht="18" customHeight="1">
      <c r="E10" s="137"/>
      <c r="F10" s="137"/>
      <c r="H10" s="138"/>
      <c r="K10" s="138"/>
      <c r="L10" s="138"/>
      <c r="M10" s="138"/>
      <c r="O10" s="139"/>
      <c r="P10" s="139"/>
      <c r="Q10" s="138"/>
      <c r="R10" s="138"/>
      <c r="S10" s="138"/>
      <c r="T10" s="139"/>
      <c r="V10" s="139"/>
      <c r="W10" s="139"/>
      <c r="X10" s="138"/>
      <c r="Y10" s="138"/>
      <c r="Z10" s="138"/>
      <c r="AA10" s="139"/>
      <c r="AC10" s="139"/>
    </row>
    <row r="11" spans="2:44" s="49" customFormat="1" ht="31.95" customHeight="1">
      <c r="B11" s="56" t="s">
        <v>45</v>
      </c>
      <c r="C11" s="45" t="s">
        <v>15</v>
      </c>
      <c r="D11" s="39" t="s">
        <v>21</v>
      </c>
      <c r="E11" s="42" t="s">
        <v>20</v>
      </c>
      <c r="F11" s="40" t="s">
        <v>22</v>
      </c>
      <c r="G11" s="36"/>
      <c r="H11" s="39" t="s">
        <v>23</v>
      </c>
      <c r="I11" s="42" t="s">
        <v>24</v>
      </c>
      <c r="J11" s="39" t="s">
        <v>25</v>
      </c>
      <c r="K11" s="40" t="s">
        <v>26</v>
      </c>
      <c r="L11" s="42" t="s">
        <v>27</v>
      </c>
      <c r="M11" s="40" t="s">
        <v>28</v>
      </c>
      <c r="N11" s="38"/>
      <c r="O11" s="39" t="s">
        <v>23</v>
      </c>
      <c r="P11" s="42" t="s">
        <v>24</v>
      </c>
      <c r="Q11" s="39" t="s">
        <v>25</v>
      </c>
      <c r="R11" s="40" t="s">
        <v>26</v>
      </c>
      <c r="S11" s="42" t="s">
        <v>27</v>
      </c>
      <c r="T11" s="40" t="s">
        <v>28</v>
      </c>
      <c r="U11" s="41"/>
      <c r="V11" s="39" t="s">
        <v>23</v>
      </c>
      <c r="W11" s="40" t="s">
        <v>24</v>
      </c>
      <c r="X11" s="42" t="s">
        <v>25</v>
      </c>
      <c r="Y11" s="40" t="s">
        <v>26</v>
      </c>
      <c r="Z11" s="42" t="s">
        <v>27</v>
      </c>
      <c r="AA11" s="40" t="s">
        <v>28</v>
      </c>
      <c r="AB11" s="41"/>
      <c r="AC11" s="39" t="s">
        <v>27</v>
      </c>
      <c r="AD11" s="40" t="s">
        <v>28</v>
      </c>
      <c r="AE11" s="39" t="s">
        <v>27</v>
      </c>
      <c r="AF11" s="40" t="s">
        <v>28</v>
      </c>
      <c r="AG11" s="39" t="s">
        <v>27</v>
      </c>
      <c r="AH11" s="40" t="s">
        <v>28</v>
      </c>
      <c r="AI11" s="39" t="s">
        <v>27</v>
      </c>
      <c r="AJ11" s="40" t="s">
        <v>28</v>
      </c>
      <c r="AL11" s="39" t="s">
        <v>5</v>
      </c>
      <c r="AM11" s="42" t="s">
        <v>6</v>
      </c>
      <c r="AN11" s="42" t="s">
        <v>7</v>
      </c>
      <c r="AO11" s="95" t="s">
        <v>13</v>
      </c>
      <c r="AQ11" s="50"/>
      <c r="AR11" s="51"/>
    </row>
    <row r="12" spans="2:44" ht="18" customHeight="1">
      <c r="B12" s="54" t="s">
        <v>31</v>
      </c>
      <c r="C12" s="121" t="s">
        <v>117</v>
      </c>
      <c r="D12" s="251">
        <v>6.57</v>
      </c>
      <c r="E12" s="252">
        <v>13</v>
      </c>
      <c r="F12" s="98">
        <f>D12/E12*60</f>
        <v>30.323076923076925</v>
      </c>
      <c r="H12" s="106">
        <v>30</v>
      </c>
      <c r="I12" s="107">
        <v>30</v>
      </c>
      <c r="J12" s="108">
        <f>ROUNDUP(H12/I12,0)</f>
        <v>1</v>
      </c>
      <c r="K12" s="109">
        <v>13</v>
      </c>
      <c r="L12" s="110">
        <f>J12*K12</f>
        <v>13</v>
      </c>
      <c r="M12" s="111">
        <f>K12*60/I12*$D12</f>
        <v>170.82</v>
      </c>
      <c r="O12" s="106">
        <f>H12</f>
        <v>30</v>
      </c>
      <c r="P12" s="107">
        <v>30</v>
      </c>
      <c r="Q12" s="108">
        <f>ROUNDUP(O12/P12,0)</f>
        <v>1</v>
      </c>
      <c r="R12" s="109">
        <v>12</v>
      </c>
      <c r="S12" s="110">
        <f>Q12*R12</f>
        <v>12</v>
      </c>
      <c r="T12" s="111">
        <f>R12*60/P12*$D12</f>
        <v>157.68</v>
      </c>
      <c r="V12" s="106">
        <f>O12</f>
        <v>30</v>
      </c>
      <c r="W12" s="112">
        <v>30</v>
      </c>
      <c r="X12" s="108"/>
      <c r="Y12" s="109"/>
      <c r="Z12" s="110">
        <f>X12*Y12</f>
        <v>0</v>
      </c>
      <c r="AA12" s="111">
        <f>Y12*60/W12*$D12</f>
        <v>0</v>
      </c>
      <c r="AC12" s="140">
        <f>$L$26*L12</f>
        <v>3315</v>
      </c>
      <c r="AD12" s="114">
        <f>M12*$L$26</f>
        <v>43559.1</v>
      </c>
      <c r="AE12" s="141">
        <f>$S$26*S12</f>
        <v>696</v>
      </c>
      <c r="AF12" s="116">
        <f>T12*$S$26</f>
        <v>9145.44</v>
      </c>
      <c r="AG12" s="140">
        <f>$Z$26*Z12</f>
        <v>0</v>
      </c>
      <c r="AH12" s="114">
        <f>AA12*$Z$26</f>
        <v>0</v>
      </c>
      <c r="AI12" s="116">
        <f t="shared" ref="AI12:AJ14" si="2">AC12+AE12+AG12</f>
        <v>4011</v>
      </c>
      <c r="AJ12" s="114">
        <f t="shared" si="2"/>
        <v>52704.54</v>
      </c>
      <c r="AL12" s="102">
        <f>AC12*$AQ$16*(1+$AO$26)</f>
        <v>416431.70858362631</v>
      </c>
      <c r="AM12" s="103">
        <f>AE12*$AQ$16*(1+$AO$26)</f>
        <v>87431.81573882472</v>
      </c>
      <c r="AN12" s="103">
        <f>AG12*$AQ$16*(1+$AO$26)</f>
        <v>0</v>
      </c>
      <c r="AO12" s="104">
        <f>SUM(AL12:AN12)</f>
        <v>503863.52432245103</v>
      </c>
    </row>
    <row r="13" spans="2:44" ht="18" customHeight="1">
      <c r="B13" s="54" t="s">
        <v>32</v>
      </c>
      <c r="C13" s="121" t="s">
        <v>118</v>
      </c>
      <c r="D13" s="96">
        <v>6.37</v>
      </c>
      <c r="E13" s="97">
        <v>13</v>
      </c>
      <c r="F13" s="98">
        <f>D13/E13*60</f>
        <v>29.4</v>
      </c>
      <c r="H13" s="106">
        <v>30</v>
      </c>
      <c r="I13" s="107">
        <v>30</v>
      </c>
      <c r="J13" s="108">
        <f>ROUNDUP(H13/I13,0)</f>
        <v>1</v>
      </c>
      <c r="K13" s="109">
        <v>12</v>
      </c>
      <c r="L13" s="110">
        <f>J13*K13</f>
        <v>12</v>
      </c>
      <c r="M13" s="111">
        <f>K13*60/I13*$D13</f>
        <v>152.88</v>
      </c>
      <c r="O13" s="106">
        <f>H13</f>
        <v>30</v>
      </c>
      <c r="P13" s="107">
        <v>30</v>
      </c>
      <c r="Q13" s="108">
        <f>ROUNDUP(O13/P13,0)</f>
        <v>1</v>
      </c>
      <c r="R13" s="109">
        <v>12</v>
      </c>
      <c r="S13" s="110">
        <f>Q13*R13</f>
        <v>12</v>
      </c>
      <c r="T13" s="111">
        <f>R13*60/P13*$D13</f>
        <v>152.88</v>
      </c>
      <c r="V13" s="106">
        <f>O13</f>
        <v>30</v>
      </c>
      <c r="W13" s="112">
        <v>30</v>
      </c>
      <c r="X13" s="108"/>
      <c r="Y13" s="109"/>
      <c r="Z13" s="110">
        <f>X13*Y13</f>
        <v>0</v>
      </c>
      <c r="AA13" s="111">
        <f>Y13*60/W13*$D13</f>
        <v>0</v>
      </c>
      <c r="AC13" s="140">
        <f>$L$26*L13</f>
        <v>3060</v>
      </c>
      <c r="AD13" s="114">
        <f>M13*$L$26</f>
        <v>38984.400000000001</v>
      </c>
      <c r="AE13" s="141">
        <f>$S$26*S13</f>
        <v>696</v>
      </c>
      <c r="AF13" s="116">
        <f>T13*$S$26</f>
        <v>8867.0399999999991</v>
      </c>
      <c r="AG13" s="140">
        <f>$Z$26*Z13</f>
        <v>0</v>
      </c>
      <c r="AH13" s="114">
        <f>AA13*$Z$26</f>
        <v>0</v>
      </c>
      <c r="AI13" s="116">
        <f>AC13+AE13+AG13</f>
        <v>3756</v>
      </c>
      <c r="AJ13" s="114">
        <f t="shared" si="2"/>
        <v>47851.44</v>
      </c>
      <c r="AL13" s="117">
        <f>AC13*$AQ$16*(1+$AO$26)</f>
        <v>384398.50023103971</v>
      </c>
      <c r="AM13" s="53">
        <f>AE13*$AQ$16*(1+$AO$26)</f>
        <v>87431.81573882472</v>
      </c>
      <c r="AN13" s="53">
        <f>AG13*$AQ$16*(1+$AO$26)</f>
        <v>0</v>
      </c>
      <c r="AO13" s="118">
        <f>SUM(AL13:AN13)</f>
        <v>471830.31596986443</v>
      </c>
    </row>
    <row r="14" spans="2:44" ht="18" customHeight="1">
      <c r="B14" s="54" t="s">
        <v>33</v>
      </c>
      <c r="C14" s="121" t="s">
        <v>119</v>
      </c>
      <c r="D14" s="96">
        <v>6.85</v>
      </c>
      <c r="E14" s="97">
        <v>13.5</v>
      </c>
      <c r="F14" s="98">
        <f>D14/E14*60</f>
        <v>30.444444444444446</v>
      </c>
      <c r="H14" s="106">
        <v>30</v>
      </c>
      <c r="I14" s="107">
        <v>30</v>
      </c>
      <c r="J14" s="108">
        <f>ROUNDUP(H14/I14,0)</f>
        <v>1</v>
      </c>
      <c r="K14" s="109">
        <v>13</v>
      </c>
      <c r="L14" s="110">
        <f>J14*K14</f>
        <v>13</v>
      </c>
      <c r="M14" s="111">
        <f>K14*60/I14*$D14</f>
        <v>178.1</v>
      </c>
      <c r="O14" s="106">
        <f>H14</f>
        <v>30</v>
      </c>
      <c r="P14" s="107">
        <v>30</v>
      </c>
      <c r="Q14" s="108">
        <f>ROUNDUP(O14/P14,0)</f>
        <v>1</v>
      </c>
      <c r="R14" s="109">
        <v>12</v>
      </c>
      <c r="S14" s="110">
        <f>Q14*R14</f>
        <v>12</v>
      </c>
      <c r="T14" s="111">
        <f>R14*60/P14*$D14</f>
        <v>164.39999999999998</v>
      </c>
      <c r="V14" s="106">
        <f>O14</f>
        <v>30</v>
      </c>
      <c r="W14" s="112">
        <v>30</v>
      </c>
      <c r="X14" s="108"/>
      <c r="Y14" s="109"/>
      <c r="Z14" s="110">
        <f>X14*Y14</f>
        <v>0</v>
      </c>
      <c r="AA14" s="111">
        <f>Y14*60/W14*$D14</f>
        <v>0</v>
      </c>
      <c r="AC14" s="140">
        <f>$L$26*L14</f>
        <v>3315</v>
      </c>
      <c r="AD14" s="114">
        <f>M14*$L$26</f>
        <v>45415.5</v>
      </c>
      <c r="AE14" s="141">
        <f>$S$26*S14</f>
        <v>696</v>
      </c>
      <c r="AF14" s="116">
        <f>T14*$S$26</f>
        <v>9535.1999999999989</v>
      </c>
      <c r="AG14" s="140">
        <f>$Z$26*Z14</f>
        <v>0</v>
      </c>
      <c r="AH14" s="114">
        <f>AA14*$Z$26</f>
        <v>0</v>
      </c>
      <c r="AI14" s="116">
        <f>AC14+AE14+AG14</f>
        <v>4011</v>
      </c>
      <c r="AJ14" s="114">
        <f t="shared" si="2"/>
        <v>54950.7</v>
      </c>
      <c r="AL14" s="117">
        <f>AC14*$AQ$16*(1+$AO$26)</f>
        <v>416431.70858362631</v>
      </c>
      <c r="AM14" s="53">
        <f>AE14*$AQ$16*(1+$AO$26)</f>
        <v>87431.81573882472</v>
      </c>
      <c r="AN14" s="53">
        <f>AG14*$AQ$16*(1+$AO$26)</f>
        <v>0</v>
      </c>
      <c r="AO14" s="118">
        <f>SUM(AL14:AN14)</f>
        <v>503863.52432245103</v>
      </c>
    </row>
    <row r="15" spans="2:44" ht="18" customHeight="1">
      <c r="C15" s="121"/>
      <c r="D15" s="142"/>
      <c r="E15" s="143"/>
      <c r="F15" s="144"/>
      <c r="H15" s="68"/>
      <c r="J15" s="68"/>
      <c r="K15" s="69"/>
      <c r="M15" s="69"/>
      <c r="O15" s="68"/>
      <c r="Q15" s="68"/>
      <c r="R15" s="69"/>
      <c r="S15" s="54"/>
      <c r="T15" s="69"/>
      <c r="V15" s="68"/>
      <c r="W15" s="69"/>
      <c r="X15" s="54"/>
      <c r="Y15" s="54"/>
      <c r="Z15" s="68"/>
      <c r="AA15" s="69"/>
      <c r="AC15" s="140"/>
      <c r="AD15" s="114"/>
      <c r="AE15" s="141"/>
      <c r="AF15" s="116"/>
      <c r="AG15" s="140"/>
      <c r="AH15" s="114"/>
      <c r="AI15" s="116"/>
      <c r="AJ15" s="120"/>
      <c r="AL15" s="121"/>
      <c r="AO15" s="122"/>
    </row>
    <row r="16" spans="2:44" s="49" customFormat="1" ht="18" customHeight="1">
      <c r="B16" s="36"/>
      <c r="C16" s="45" t="s">
        <v>1</v>
      </c>
      <c r="D16" s="123"/>
      <c r="E16" s="124"/>
      <c r="F16" s="125"/>
      <c r="G16" s="36"/>
      <c r="H16" s="46"/>
      <c r="I16" s="48"/>
      <c r="J16" s="123">
        <f>SUM(J12:J15)</f>
        <v>3</v>
      </c>
      <c r="K16" s="85"/>
      <c r="L16" s="126">
        <f>SUM(L12:L15)</f>
        <v>38</v>
      </c>
      <c r="M16" s="127">
        <f>SUM(M12:M15)</f>
        <v>501.79999999999995</v>
      </c>
      <c r="N16" s="36"/>
      <c r="O16" s="45"/>
      <c r="P16" s="128"/>
      <c r="Q16" s="123">
        <f>SUM(Q12:Q15)</f>
        <v>3</v>
      </c>
      <c r="R16" s="85"/>
      <c r="S16" s="126">
        <f>SUM(S12:S15)</f>
        <v>36</v>
      </c>
      <c r="T16" s="127">
        <f>SUM(T12:T15)</f>
        <v>474.96</v>
      </c>
      <c r="V16" s="45"/>
      <c r="W16" s="129"/>
      <c r="X16" s="126">
        <f>SUM(X12:X15)</f>
        <v>0</v>
      </c>
      <c r="Y16" s="126"/>
      <c r="Z16" s="123">
        <f>SUM(Z12:Z15)</f>
        <v>0</v>
      </c>
      <c r="AA16" s="127">
        <f>SUM(AA12:AA15)</f>
        <v>0</v>
      </c>
      <c r="AC16" s="130">
        <f t="shared" ref="AC16:AJ16" si="3">SUM(AC12:AC15)</f>
        <v>9690</v>
      </c>
      <c r="AD16" s="131">
        <f t="shared" si="3"/>
        <v>127959</v>
      </c>
      <c r="AE16" s="132">
        <f t="shared" si="3"/>
        <v>2088</v>
      </c>
      <c r="AF16" s="132">
        <f t="shared" si="3"/>
        <v>27547.68</v>
      </c>
      <c r="AG16" s="130">
        <f t="shared" si="3"/>
        <v>0</v>
      </c>
      <c r="AH16" s="131">
        <f t="shared" si="3"/>
        <v>0</v>
      </c>
      <c r="AI16" s="132">
        <f t="shared" si="3"/>
        <v>11778</v>
      </c>
      <c r="AJ16" s="131">
        <f t="shared" si="3"/>
        <v>155506.68</v>
      </c>
      <c r="AL16" s="133">
        <f>SUM(AL12:AL15)</f>
        <v>1217261.9173982923</v>
      </c>
      <c r="AM16" s="134">
        <f>SUM(AM12:AM15)</f>
        <v>262295.44721647416</v>
      </c>
      <c r="AN16" s="134">
        <f>SUM(AN12:AN15)</f>
        <v>0</v>
      </c>
      <c r="AO16" s="135">
        <f>SUM(AO12:AO15)</f>
        <v>1479557.3646147666</v>
      </c>
      <c r="AQ16" s="136">
        <f>111.17*1.05</f>
        <v>116.72850000000001</v>
      </c>
      <c r="AR16" s="51">
        <v>1554048</v>
      </c>
    </row>
    <row r="17" spans="2:44" ht="18" customHeight="1">
      <c r="H17" s="138"/>
      <c r="L17" s="138"/>
      <c r="M17" s="138"/>
      <c r="O17" s="139"/>
      <c r="P17" s="139"/>
      <c r="Q17" s="138"/>
      <c r="R17" s="138"/>
      <c r="S17" s="138"/>
      <c r="T17" s="139"/>
      <c r="V17" s="139"/>
      <c r="W17" s="139"/>
      <c r="X17" s="138"/>
      <c r="Y17" s="138"/>
      <c r="Z17" s="138"/>
      <c r="AA17" s="139"/>
      <c r="AC17" s="139"/>
    </row>
    <row r="18" spans="2:44" s="49" customFormat="1" ht="31.95" customHeight="1">
      <c r="B18" s="56" t="s">
        <v>30</v>
      </c>
      <c r="C18" s="45" t="s">
        <v>16</v>
      </c>
      <c r="D18" s="39" t="s">
        <v>21</v>
      </c>
      <c r="E18" s="42" t="s">
        <v>20</v>
      </c>
      <c r="F18" s="40" t="s">
        <v>22</v>
      </c>
      <c r="G18" s="36"/>
      <c r="H18" s="39" t="s">
        <v>23</v>
      </c>
      <c r="I18" s="42" t="s">
        <v>24</v>
      </c>
      <c r="J18" s="39" t="s">
        <v>25</v>
      </c>
      <c r="K18" s="40" t="s">
        <v>26</v>
      </c>
      <c r="L18" s="42" t="s">
        <v>27</v>
      </c>
      <c r="M18" s="40" t="s">
        <v>28</v>
      </c>
      <c r="N18" s="38"/>
      <c r="O18" s="39" t="s">
        <v>23</v>
      </c>
      <c r="P18" s="42" t="s">
        <v>24</v>
      </c>
      <c r="Q18" s="39" t="s">
        <v>25</v>
      </c>
      <c r="R18" s="40" t="s">
        <v>26</v>
      </c>
      <c r="S18" s="42" t="s">
        <v>27</v>
      </c>
      <c r="T18" s="40" t="s">
        <v>28</v>
      </c>
      <c r="U18" s="41"/>
      <c r="V18" s="39" t="s">
        <v>23</v>
      </c>
      <c r="W18" s="40" t="s">
        <v>24</v>
      </c>
      <c r="X18" s="42" t="s">
        <v>25</v>
      </c>
      <c r="Y18" s="40" t="s">
        <v>26</v>
      </c>
      <c r="Z18" s="42" t="s">
        <v>27</v>
      </c>
      <c r="AA18" s="40" t="s">
        <v>28</v>
      </c>
      <c r="AB18" s="41"/>
      <c r="AC18" s="39" t="s">
        <v>27</v>
      </c>
      <c r="AD18" s="40" t="s">
        <v>28</v>
      </c>
      <c r="AE18" s="39" t="s">
        <v>27</v>
      </c>
      <c r="AF18" s="40" t="s">
        <v>28</v>
      </c>
      <c r="AG18" s="39" t="s">
        <v>27</v>
      </c>
      <c r="AH18" s="40" t="s">
        <v>28</v>
      </c>
      <c r="AI18" s="39" t="s">
        <v>27</v>
      </c>
      <c r="AJ18" s="40" t="s">
        <v>28</v>
      </c>
      <c r="AL18" s="39" t="s">
        <v>5</v>
      </c>
      <c r="AM18" s="42" t="s">
        <v>6</v>
      </c>
      <c r="AN18" s="42" t="s">
        <v>7</v>
      </c>
      <c r="AO18" s="95" t="s">
        <v>13</v>
      </c>
      <c r="AQ18" s="50"/>
      <c r="AR18" s="51"/>
    </row>
    <row r="19" spans="2:44" ht="18" customHeight="1">
      <c r="B19" s="54" t="s">
        <v>34</v>
      </c>
      <c r="C19" s="121" t="s">
        <v>39</v>
      </c>
      <c r="D19" s="251">
        <v>11.76</v>
      </c>
      <c r="E19" s="252">
        <v>13</v>
      </c>
      <c r="F19" s="98">
        <f>D19/E19*60</f>
        <v>54.276923076923076</v>
      </c>
      <c r="H19" s="106">
        <v>60</v>
      </c>
      <c r="I19" s="107">
        <v>30</v>
      </c>
      <c r="J19" s="108">
        <f>ROUNDUP(H19/I19,0)</f>
        <v>2</v>
      </c>
      <c r="K19" s="109">
        <v>15</v>
      </c>
      <c r="L19" s="110">
        <f>J19*K19</f>
        <v>30</v>
      </c>
      <c r="M19" s="111">
        <f>K19*60/I19*$D19</f>
        <v>352.8</v>
      </c>
      <c r="O19" s="145">
        <v>60</v>
      </c>
      <c r="P19" s="107">
        <v>30</v>
      </c>
      <c r="Q19" s="108">
        <f>ROUNDUP(O19/P19,0)</f>
        <v>2</v>
      </c>
      <c r="R19" s="109">
        <v>12</v>
      </c>
      <c r="S19" s="110">
        <f>Q19*R19</f>
        <v>24</v>
      </c>
      <c r="T19" s="111">
        <f>R19*60/P19*$D19</f>
        <v>282.24</v>
      </c>
      <c r="V19" s="145">
        <v>60</v>
      </c>
      <c r="W19" s="112">
        <v>60</v>
      </c>
      <c r="X19" s="108"/>
      <c r="Y19" s="109"/>
      <c r="Z19" s="68">
        <f>X19*Y19</f>
        <v>0</v>
      </c>
      <c r="AA19" s="111">
        <f>Y19*60/W19*$D19</f>
        <v>0</v>
      </c>
      <c r="AC19" s="140">
        <f>$L$26*L19</f>
        <v>7650</v>
      </c>
      <c r="AD19" s="114">
        <f>M19*$L$26</f>
        <v>89964</v>
      </c>
      <c r="AE19" s="141">
        <f>$S$26*S19</f>
        <v>1392</v>
      </c>
      <c r="AF19" s="116">
        <f>T19*$S$26</f>
        <v>16369.92</v>
      </c>
      <c r="AG19" s="140">
        <f>$Z$26*Z19</f>
        <v>0</v>
      </c>
      <c r="AH19" s="114">
        <f>AA19*$Z$26</f>
        <v>0</v>
      </c>
      <c r="AI19" s="116">
        <f>AC19+AE19+AG19</f>
        <v>9042</v>
      </c>
      <c r="AJ19" s="114">
        <f>AD19+AF19+AH19</f>
        <v>106333.92</v>
      </c>
      <c r="AL19" s="102">
        <f>AC19*$AQ$22*(1+$AO$26)</f>
        <v>960996.25057759928</v>
      </c>
      <c r="AM19" s="103">
        <f>AE19*$AQ$22*(1+$AO$26)</f>
        <v>174863.63147764944</v>
      </c>
      <c r="AN19" s="103">
        <f>AG19*$AQ$22*(1+$AO$26)</f>
        <v>0</v>
      </c>
      <c r="AO19" s="104">
        <f>SUM(AL19:AN19)</f>
        <v>1135859.8820552486</v>
      </c>
    </row>
    <row r="20" spans="2:44" ht="18" customHeight="1">
      <c r="B20" s="54" t="s">
        <v>35</v>
      </c>
      <c r="C20" s="121"/>
      <c r="D20" s="96"/>
      <c r="E20" s="97"/>
      <c r="F20" s="98"/>
      <c r="H20" s="106"/>
      <c r="I20" s="107"/>
      <c r="J20" s="108"/>
      <c r="K20" s="109"/>
      <c r="L20" s="110"/>
      <c r="M20" s="111"/>
      <c r="O20" s="145"/>
      <c r="P20" s="107"/>
      <c r="Q20" s="108"/>
      <c r="R20" s="109"/>
      <c r="S20" s="110"/>
      <c r="T20" s="111"/>
      <c r="V20" s="145"/>
      <c r="W20" s="112"/>
      <c r="X20" s="110"/>
      <c r="Y20" s="253"/>
      <c r="Z20" s="68"/>
      <c r="AA20" s="111"/>
      <c r="AC20" s="140"/>
      <c r="AD20" s="114"/>
      <c r="AE20" s="141"/>
      <c r="AF20" s="116"/>
      <c r="AG20" s="140"/>
      <c r="AH20" s="114"/>
      <c r="AI20" s="116"/>
      <c r="AJ20" s="114"/>
      <c r="AL20" s="117"/>
      <c r="AM20" s="254"/>
      <c r="AN20" s="254"/>
      <c r="AO20" s="118"/>
    </row>
    <row r="21" spans="2:44" ht="18" customHeight="1">
      <c r="C21" s="121"/>
      <c r="D21" s="142"/>
      <c r="E21" s="143"/>
      <c r="F21" s="144"/>
      <c r="H21" s="68"/>
      <c r="J21" s="68"/>
      <c r="K21" s="69"/>
      <c r="M21" s="69"/>
      <c r="O21" s="68"/>
      <c r="Q21" s="68"/>
      <c r="R21" s="69"/>
      <c r="S21" s="54"/>
      <c r="T21" s="69"/>
      <c r="V21" s="68"/>
      <c r="W21" s="69"/>
      <c r="X21" s="54"/>
      <c r="Y21" s="54"/>
      <c r="Z21" s="68"/>
      <c r="AA21" s="69"/>
      <c r="AC21" s="140"/>
      <c r="AD21" s="114"/>
      <c r="AE21" s="141"/>
      <c r="AF21" s="116"/>
      <c r="AG21" s="140"/>
      <c r="AH21" s="114"/>
      <c r="AI21" s="116"/>
      <c r="AJ21" s="120"/>
      <c r="AL21" s="121"/>
      <c r="AO21" s="122"/>
    </row>
    <row r="22" spans="2:44" s="49" customFormat="1" ht="18" customHeight="1">
      <c r="B22" s="36"/>
      <c r="C22" s="45" t="s">
        <v>1</v>
      </c>
      <c r="D22" s="123"/>
      <c r="E22" s="124"/>
      <c r="F22" s="125"/>
      <c r="G22" s="36"/>
      <c r="H22" s="46"/>
      <c r="I22" s="48"/>
      <c r="J22" s="123">
        <f>SUM(J19:J21)</f>
        <v>2</v>
      </c>
      <c r="K22" s="85"/>
      <c r="L22" s="126">
        <f>SUM(L19:L21)</f>
        <v>30</v>
      </c>
      <c r="M22" s="127">
        <f>SUM(M19:M21)</f>
        <v>352.8</v>
      </c>
      <c r="N22" s="36"/>
      <c r="O22" s="45"/>
      <c r="P22" s="128"/>
      <c r="Q22" s="123">
        <f>SUM(Q19:Q21)</f>
        <v>2</v>
      </c>
      <c r="R22" s="85"/>
      <c r="S22" s="126">
        <f>SUM(S19:S21)</f>
        <v>24</v>
      </c>
      <c r="T22" s="127">
        <f>SUM(T19:T21)</f>
        <v>282.24</v>
      </c>
      <c r="V22" s="45"/>
      <c r="W22" s="129"/>
      <c r="X22" s="126">
        <f>SUM(X19:X21)</f>
        <v>0</v>
      </c>
      <c r="Y22" s="126"/>
      <c r="Z22" s="123">
        <f>SUM(Z19:Z21)</f>
        <v>0</v>
      </c>
      <c r="AA22" s="127">
        <f>SUM(AA19:AA21)</f>
        <v>0</v>
      </c>
      <c r="AC22" s="130">
        <f t="shared" ref="AC22:AJ22" si="4">SUM(AC19:AC21)</f>
        <v>7650</v>
      </c>
      <c r="AD22" s="131">
        <f t="shared" si="4"/>
        <v>89964</v>
      </c>
      <c r="AE22" s="132">
        <f t="shared" si="4"/>
        <v>1392</v>
      </c>
      <c r="AF22" s="132">
        <f t="shared" si="4"/>
        <v>16369.92</v>
      </c>
      <c r="AG22" s="130">
        <f t="shared" si="4"/>
        <v>0</v>
      </c>
      <c r="AH22" s="131">
        <f t="shared" si="4"/>
        <v>0</v>
      </c>
      <c r="AI22" s="132">
        <f t="shared" si="4"/>
        <v>9042</v>
      </c>
      <c r="AJ22" s="131">
        <f t="shared" si="4"/>
        <v>106333.92</v>
      </c>
      <c r="AL22" s="133">
        <f>SUM(AL19:AL21)</f>
        <v>960996.25057759928</v>
      </c>
      <c r="AM22" s="134">
        <f>SUM(AM19:AM21)</f>
        <v>174863.63147764944</v>
      </c>
      <c r="AN22" s="134">
        <f>SUM(AN19:AN21)</f>
        <v>0</v>
      </c>
      <c r="AO22" s="135">
        <f>SUM(AO19:AO21)</f>
        <v>1135859.8820552486</v>
      </c>
      <c r="AQ22" s="136">
        <f>111.17*1.05</f>
        <v>116.72850000000001</v>
      </c>
      <c r="AR22" s="51">
        <v>1323115</v>
      </c>
    </row>
    <row r="23" spans="2:44" s="49" customFormat="1" ht="18" customHeight="1">
      <c r="B23" s="36"/>
      <c r="D23" s="146"/>
      <c r="E23" s="147"/>
      <c r="F23" s="147"/>
      <c r="G23" s="36"/>
      <c r="H23" s="148"/>
      <c r="I23" s="36"/>
      <c r="J23" s="146"/>
      <c r="K23" s="146"/>
      <c r="L23" s="149"/>
      <c r="M23" s="150"/>
      <c r="N23" s="36"/>
      <c r="O23" s="151"/>
      <c r="P23" s="151"/>
      <c r="Q23" s="149"/>
      <c r="R23" s="149"/>
      <c r="S23" s="149"/>
      <c r="T23" s="150"/>
      <c r="V23" s="151"/>
      <c r="W23" s="151"/>
      <c r="X23" s="149"/>
      <c r="Y23" s="149"/>
      <c r="Z23" s="149"/>
      <c r="AA23" s="150"/>
      <c r="AC23" s="152"/>
      <c r="AD23" s="153"/>
      <c r="AE23" s="153"/>
      <c r="AF23" s="153"/>
      <c r="AG23" s="153"/>
      <c r="AH23" s="153"/>
      <c r="AI23" s="153"/>
      <c r="AJ23" s="153"/>
      <c r="AL23" s="154"/>
      <c r="AM23" s="154"/>
      <c r="AN23" s="154"/>
      <c r="AO23" s="154"/>
      <c r="AQ23" s="50"/>
      <c r="AR23" s="51"/>
    </row>
    <row r="24" spans="2:44" ht="18" customHeight="1">
      <c r="C24" s="45" t="s">
        <v>42</v>
      </c>
      <c r="D24" s="48"/>
      <c r="E24" s="48"/>
      <c r="F24" s="47"/>
      <c r="G24" s="36"/>
      <c r="H24" s="46"/>
      <c r="I24" s="47"/>
      <c r="J24" s="123">
        <f>J9+J16+J22</f>
        <v>12</v>
      </c>
      <c r="K24" s="85"/>
      <c r="L24" s="126">
        <f>L9+L16+L22</f>
        <v>172</v>
      </c>
      <c r="M24" s="127">
        <f>M9+M16+M22</f>
        <v>2874.6000000000004</v>
      </c>
      <c r="N24" s="36"/>
      <c r="O24" s="45"/>
      <c r="P24" s="128"/>
      <c r="Q24" s="123">
        <f>Q9+Q16+Q22</f>
        <v>12</v>
      </c>
      <c r="R24" s="85"/>
      <c r="S24" s="126">
        <f>S9+S16+S22</f>
        <v>152</v>
      </c>
      <c r="T24" s="127">
        <f>T9+T16+T22</f>
        <v>2543.1999999999998</v>
      </c>
      <c r="U24" s="49"/>
      <c r="V24" s="45"/>
      <c r="W24" s="129"/>
      <c r="X24" s="123">
        <f>X9+X16+X22</f>
        <v>0</v>
      </c>
      <c r="Y24" s="85"/>
      <c r="Z24" s="126">
        <f>Z9+Z16+Z22</f>
        <v>0</v>
      </c>
      <c r="AA24" s="127">
        <f>AA9+AA16+AA22</f>
        <v>0</v>
      </c>
      <c r="AB24" s="49"/>
      <c r="AC24" s="130">
        <f t="shared" ref="AC24:AJ24" si="5">AC9+AC16+AC22</f>
        <v>43860</v>
      </c>
      <c r="AD24" s="131">
        <f t="shared" si="5"/>
        <v>733023</v>
      </c>
      <c r="AE24" s="132">
        <f t="shared" si="5"/>
        <v>8816</v>
      </c>
      <c r="AF24" s="132">
        <f t="shared" si="5"/>
        <v>147505.60000000001</v>
      </c>
      <c r="AG24" s="130">
        <f t="shared" si="5"/>
        <v>0</v>
      </c>
      <c r="AH24" s="131">
        <f t="shared" si="5"/>
        <v>0</v>
      </c>
      <c r="AI24" s="132">
        <f t="shared" si="5"/>
        <v>52676</v>
      </c>
      <c r="AJ24" s="131">
        <f t="shared" si="5"/>
        <v>880528.6</v>
      </c>
      <c r="AK24" s="49"/>
      <c r="AL24" s="133">
        <f>AL9+AL16+AL22</f>
        <v>6638875.9477850329</v>
      </c>
      <c r="AM24" s="134">
        <f>AM9+AM16+AM22</f>
        <v>1334664.9788849824</v>
      </c>
      <c r="AN24" s="134">
        <f>AN9+AN16+AN22</f>
        <v>0</v>
      </c>
      <c r="AO24" s="135">
        <f>AO9+AO16+AO22</f>
        <v>7973540.9266700149</v>
      </c>
      <c r="AR24" s="51">
        <f>AR9+AR16+AR22</f>
        <v>7941989</v>
      </c>
    </row>
    <row r="25" spans="2:44" ht="18" customHeight="1">
      <c r="O25" s="52"/>
      <c r="P25" s="52"/>
      <c r="Q25" s="54"/>
      <c r="R25" s="54"/>
      <c r="S25" s="54"/>
      <c r="X25" s="54"/>
      <c r="Y25" s="54"/>
      <c r="Z25" s="54"/>
      <c r="AQ25" s="155"/>
    </row>
    <row r="26" spans="2:44" ht="18" customHeight="1">
      <c r="J26" s="156"/>
      <c r="K26" s="157" t="s">
        <v>12</v>
      </c>
      <c r="L26" s="158">
        <v>255</v>
      </c>
      <c r="M26" s="159"/>
      <c r="N26" s="159"/>
      <c r="O26" s="159"/>
      <c r="P26" s="159"/>
      <c r="Q26" s="159"/>
      <c r="R26" s="157" t="s">
        <v>12</v>
      </c>
      <c r="S26" s="158">
        <v>58</v>
      </c>
      <c r="T26" s="159"/>
      <c r="U26" s="159"/>
      <c r="V26" s="159"/>
      <c r="W26" s="159"/>
      <c r="X26" s="159"/>
      <c r="Y26" s="157" t="s">
        <v>12</v>
      </c>
      <c r="Z26" s="158">
        <v>52</v>
      </c>
      <c r="AL26" s="160"/>
      <c r="AM26" s="160"/>
      <c r="AN26" s="161" t="s">
        <v>86</v>
      </c>
      <c r="AO26" s="162">
        <f>AN55</f>
        <v>7.6176125899882804E-2</v>
      </c>
    </row>
    <row r="27" spans="2:44" ht="18" customHeight="1">
      <c r="AL27" s="163"/>
      <c r="AM27" s="163"/>
      <c r="AN27" s="163"/>
      <c r="AO27" s="164"/>
    </row>
    <row r="28" spans="2:44" ht="18" customHeight="1"/>
    <row r="29" spans="2:44" ht="31.95" customHeight="1">
      <c r="B29" s="56" t="s">
        <v>87</v>
      </c>
      <c r="C29" s="165" t="s">
        <v>88</v>
      </c>
      <c r="D29" s="166"/>
      <c r="E29" s="166"/>
      <c r="F29" s="167"/>
      <c r="H29" s="39"/>
      <c r="I29" s="42"/>
      <c r="J29" s="39" t="s">
        <v>25</v>
      </c>
      <c r="K29" s="40" t="s">
        <v>26</v>
      </c>
      <c r="L29" s="42" t="s">
        <v>27</v>
      </c>
      <c r="M29" s="40" t="s">
        <v>28</v>
      </c>
      <c r="N29" s="38"/>
      <c r="O29" s="39"/>
      <c r="P29" s="42"/>
      <c r="Q29" s="39" t="s">
        <v>25</v>
      </c>
      <c r="R29" s="40" t="s">
        <v>26</v>
      </c>
      <c r="S29" s="42" t="s">
        <v>27</v>
      </c>
      <c r="T29" s="40" t="s">
        <v>28</v>
      </c>
      <c r="U29" s="41"/>
      <c r="V29" s="39"/>
      <c r="W29" s="40"/>
      <c r="X29" s="39" t="s">
        <v>25</v>
      </c>
      <c r="Y29" s="40" t="s">
        <v>26</v>
      </c>
      <c r="Z29" s="42" t="s">
        <v>27</v>
      </c>
      <c r="AA29" s="40" t="s">
        <v>28</v>
      </c>
      <c r="AB29" s="41"/>
      <c r="AC29" s="39" t="s">
        <v>27</v>
      </c>
      <c r="AD29" s="42" t="s">
        <v>28</v>
      </c>
      <c r="AE29" s="39" t="s">
        <v>27</v>
      </c>
      <c r="AF29" s="40" t="s">
        <v>28</v>
      </c>
      <c r="AG29" s="39" t="s">
        <v>27</v>
      </c>
      <c r="AH29" s="40" t="s">
        <v>28</v>
      </c>
      <c r="AI29" s="42" t="s">
        <v>27</v>
      </c>
      <c r="AJ29" s="40" t="s">
        <v>28</v>
      </c>
      <c r="AK29" s="49"/>
      <c r="AL29" s="39" t="s">
        <v>5</v>
      </c>
      <c r="AM29" s="42" t="s">
        <v>6</v>
      </c>
      <c r="AN29" s="42" t="s">
        <v>7</v>
      </c>
      <c r="AO29" s="95" t="s">
        <v>13</v>
      </c>
    </row>
    <row r="30" spans="2:44" ht="18" customHeight="1">
      <c r="B30" s="54" t="s">
        <v>89</v>
      </c>
      <c r="C30" s="121" t="s">
        <v>90</v>
      </c>
      <c r="D30" s="52"/>
      <c r="E30" s="52"/>
      <c r="F30" s="168"/>
      <c r="H30" s="68"/>
      <c r="J30" s="108">
        <v>3</v>
      </c>
      <c r="K30" s="72">
        <v>11</v>
      </c>
      <c r="L30" s="110">
        <f t="shared" ref="L30" si="6">J30*K30</f>
        <v>33</v>
      </c>
      <c r="M30" s="169">
        <v>0</v>
      </c>
      <c r="O30" s="68"/>
      <c r="Q30" s="108">
        <v>2</v>
      </c>
      <c r="R30" s="72">
        <v>12</v>
      </c>
      <c r="S30" s="110">
        <f t="shared" ref="S30" si="7">Q30*R30</f>
        <v>24</v>
      </c>
      <c r="T30" s="169">
        <v>0</v>
      </c>
      <c r="V30" s="121"/>
      <c r="X30" s="121"/>
      <c r="Y30" s="168"/>
      <c r="AA30" s="168"/>
      <c r="AC30" s="99">
        <f>$L$26*L30</f>
        <v>8415</v>
      </c>
      <c r="AD30" s="100">
        <f>M30*$L$26</f>
        <v>0</v>
      </c>
      <c r="AE30" s="99">
        <f>$S$26*S30</f>
        <v>1392</v>
      </c>
      <c r="AF30" s="101">
        <f>T30*$S$26</f>
        <v>0</v>
      </c>
      <c r="AG30" s="99">
        <f>$Z$26*Z30</f>
        <v>0</v>
      </c>
      <c r="AH30" s="101">
        <f>AA30*$Z$26</f>
        <v>0</v>
      </c>
      <c r="AI30" s="100">
        <f t="shared" ref="AI30:AJ31" si="8">AC30+AE30+AG30</f>
        <v>9807</v>
      </c>
      <c r="AJ30" s="101">
        <f t="shared" si="8"/>
        <v>0</v>
      </c>
      <c r="AL30" s="170">
        <f>AC30*$AQ$33</f>
        <v>1162873.0575000001</v>
      </c>
      <c r="AM30" s="171">
        <f>AE30*$AQ$33</f>
        <v>192361.17600000001</v>
      </c>
      <c r="AN30" s="171">
        <f>AG30*AQ33</f>
        <v>0</v>
      </c>
      <c r="AO30" s="118">
        <f t="shared" ref="AO30" si="9">SUM(AL30:AN30)</f>
        <v>1355234.2335000001</v>
      </c>
      <c r="AR30" s="51">
        <v>1336930</v>
      </c>
    </row>
    <row r="31" spans="2:44" ht="18" customHeight="1">
      <c r="B31" s="54" t="s">
        <v>91</v>
      </c>
      <c r="C31" s="121" t="s">
        <v>92</v>
      </c>
      <c r="D31" s="52"/>
      <c r="F31" s="168"/>
      <c r="H31" s="68"/>
      <c r="J31" s="108">
        <v>3</v>
      </c>
      <c r="K31" s="72">
        <v>12</v>
      </c>
      <c r="L31" s="110">
        <f>J31*K31</f>
        <v>36</v>
      </c>
      <c r="M31" s="169">
        <v>0</v>
      </c>
      <c r="O31" s="172"/>
      <c r="Q31" s="108">
        <v>2</v>
      </c>
      <c r="R31" s="72">
        <v>12</v>
      </c>
      <c r="S31" s="110">
        <f>Q31*R31</f>
        <v>24</v>
      </c>
      <c r="T31" s="169">
        <v>0</v>
      </c>
      <c r="V31" s="172"/>
      <c r="W31" s="54"/>
      <c r="X31" s="108"/>
      <c r="Y31" s="72"/>
      <c r="Z31" s="110"/>
      <c r="AA31" s="111"/>
      <c r="AC31" s="113">
        <f>$L$26*L31</f>
        <v>9180</v>
      </c>
      <c r="AD31" s="116">
        <f>M31*$L$26</f>
        <v>0</v>
      </c>
      <c r="AE31" s="113">
        <f>$S$26*S31</f>
        <v>1392</v>
      </c>
      <c r="AF31" s="114">
        <f>T31*$S$26</f>
        <v>0</v>
      </c>
      <c r="AG31" s="113">
        <f>$Z$26*Z31</f>
        <v>0</v>
      </c>
      <c r="AH31" s="114">
        <f>AA31*$Z$26</f>
        <v>0</v>
      </c>
      <c r="AI31" s="116">
        <f>AC31+AE31+AG31</f>
        <v>10572</v>
      </c>
      <c r="AJ31" s="114">
        <f t="shared" si="8"/>
        <v>0</v>
      </c>
      <c r="AL31" s="170">
        <f>AC31*$AQ$33</f>
        <v>1268588.79</v>
      </c>
      <c r="AM31" s="171">
        <f>AE31*$AQ$33</f>
        <v>192361.17600000001</v>
      </c>
      <c r="AN31" s="171">
        <f>AG31*AQ34</f>
        <v>0</v>
      </c>
      <c r="AO31" s="118">
        <f>SUM(AL31:AN31)</f>
        <v>1460949.966</v>
      </c>
      <c r="AR31" s="51">
        <v>1467860</v>
      </c>
    </row>
    <row r="32" spans="2:44" ht="18" customHeight="1">
      <c r="C32" s="121"/>
      <c r="F32" s="69"/>
      <c r="H32" s="68"/>
      <c r="J32" s="68"/>
      <c r="K32" s="69"/>
      <c r="M32" s="69"/>
      <c r="O32" s="68"/>
      <c r="Q32" s="121"/>
      <c r="R32" s="168"/>
      <c r="T32" s="168"/>
      <c r="V32" s="121"/>
      <c r="X32" s="121"/>
      <c r="Y32" s="168"/>
      <c r="AA32" s="168"/>
      <c r="AC32" s="173"/>
      <c r="AD32" s="174"/>
      <c r="AE32" s="173"/>
      <c r="AF32" s="175"/>
      <c r="AG32" s="173"/>
      <c r="AH32" s="175"/>
      <c r="AI32" s="174"/>
      <c r="AJ32" s="175"/>
      <c r="AL32" s="121"/>
      <c r="AO32" s="122"/>
    </row>
    <row r="33" spans="2:44" ht="18" customHeight="1">
      <c r="C33" s="45" t="s">
        <v>1</v>
      </c>
      <c r="D33" s="126"/>
      <c r="E33" s="124"/>
      <c r="F33" s="125"/>
      <c r="G33" s="36"/>
      <c r="H33" s="46"/>
      <c r="I33" s="48"/>
      <c r="J33" s="123">
        <f>SUM(J30:J32)</f>
        <v>6</v>
      </c>
      <c r="K33" s="85"/>
      <c r="L33" s="126">
        <f>SUM(L30:L32)</f>
        <v>69</v>
      </c>
      <c r="M33" s="127"/>
      <c r="N33" s="36"/>
      <c r="O33" s="45"/>
      <c r="P33" s="128"/>
      <c r="Q33" s="123">
        <f>SUM(Q30:Q32)</f>
        <v>4</v>
      </c>
      <c r="R33" s="85"/>
      <c r="S33" s="126">
        <f>SUM(S30:S32)</f>
        <v>48</v>
      </c>
      <c r="T33" s="127"/>
      <c r="U33" s="49"/>
      <c r="V33" s="45"/>
      <c r="W33" s="129"/>
      <c r="X33" s="123"/>
      <c r="Y33" s="85"/>
      <c r="Z33" s="123"/>
      <c r="AA33" s="127"/>
      <c r="AB33" s="49"/>
      <c r="AC33" s="130">
        <f>AC30+AC31</f>
        <v>17595</v>
      </c>
      <c r="AD33" s="132">
        <f t="shared" ref="AD33:AJ33" si="10">AD30+AD31</f>
        <v>0</v>
      </c>
      <c r="AE33" s="130">
        <f t="shared" si="10"/>
        <v>2784</v>
      </c>
      <c r="AF33" s="131">
        <f t="shared" si="10"/>
        <v>0</v>
      </c>
      <c r="AG33" s="130">
        <f t="shared" si="10"/>
        <v>0</v>
      </c>
      <c r="AH33" s="131">
        <f t="shared" si="10"/>
        <v>0</v>
      </c>
      <c r="AI33" s="132">
        <f t="shared" si="10"/>
        <v>20379</v>
      </c>
      <c r="AJ33" s="131">
        <f t="shared" si="10"/>
        <v>0</v>
      </c>
      <c r="AK33" s="49"/>
      <c r="AL33" s="133">
        <f>SUM(AL30:AL32)</f>
        <v>2431461.8475000001</v>
      </c>
      <c r="AM33" s="134">
        <f t="shared" ref="AM33:AO33" si="11">SUM(AM30:AM32)</f>
        <v>384722.35200000001</v>
      </c>
      <c r="AN33" s="134">
        <f t="shared" si="11"/>
        <v>0</v>
      </c>
      <c r="AO33" s="135">
        <f t="shared" si="11"/>
        <v>2816184.1995000001</v>
      </c>
      <c r="AP33" s="53"/>
      <c r="AQ33" s="136">
        <f>131.61*1.05</f>
        <v>138.19050000000001</v>
      </c>
      <c r="AR33" s="51">
        <f>AR30+AR31</f>
        <v>2804790</v>
      </c>
    </row>
    <row r="34" spans="2:44" ht="18" customHeight="1">
      <c r="AQ34" s="52"/>
    </row>
    <row r="35" spans="2:44" ht="19.95" customHeight="1">
      <c r="C35" s="176" t="s">
        <v>93</v>
      </c>
      <c r="D35" s="177"/>
      <c r="E35" s="177"/>
      <c r="F35" s="177"/>
      <c r="AL35" s="178"/>
      <c r="AM35" s="178"/>
      <c r="AN35" s="255"/>
      <c r="AO35" s="179">
        <f>AO24+AO33</f>
        <v>10789725.126170015</v>
      </c>
      <c r="AR35" s="154">
        <f>AR24+AR33</f>
        <v>10746779</v>
      </c>
    </row>
    <row r="36" spans="2:44" ht="18" customHeight="1">
      <c r="AQ36" s="52"/>
    </row>
    <row r="37" spans="2:44" ht="18" customHeight="1">
      <c r="AQ37" s="52"/>
    </row>
    <row r="38" spans="2:44" ht="24" customHeight="1">
      <c r="C38" s="210" t="s">
        <v>94</v>
      </c>
      <c r="D38" s="210"/>
      <c r="E38" s="210"/>
      <c r="F38" s="210"/>
      <c r="H38" s="33"/>
      <c r="I38" s="33"/>
      <c r="J38" s="33"/>
      <c r="K38" s="33"/>
      <c r="L38" s="33"/>
      <c r="M38" s="33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214" t="s">
        <v>18</v>
      </c>
      <c r="AM38" s="215"/>
      <c r="AN38" s="215"/>
      <c r="AO38" s="216"/>
    </row>
    <row r="39" spans="2:44" ht="31.95" customHeight="1">
      <c r="B39" s="56" t="s">
        <v>112</v>
      </c>
      <c r="C39" s="45" t="s">
        <v>95</v>
      </c>
      <c r="D39" s="180"/>
      <c r="E39" s="180"/>
      <c r="F39" s="181"/>
      <c r="AL39" s="39"/>
      <c r="AM39" s="42"/>
      <c r="AN39" s="42"/>
      <c r="AO39" s="95" t="s">
        <v>13</v>
      </c>
      <c r="AQ39" s="52"/>
    </row>
    <row r="40" spans="2:44" ht="18" customHeight="1">
      <c r="B40" s="54" t="s">
        <v>109</v>
      </c>
      <c r="C40" s="121" t="s">
        <v>120</v>
      </c>
      <c r="F40" s="69"/>
      <c r="AC40" s="116"/>
      <c r="AE40" s="116"/>
      <c r="AI40" s="182"/>
      <c r="AL40" s="121"/>
      <c r="AO40" s="183">
        <v>1078367</v>
      </c>
      <c r="AQ40" s="52"/>
      <c r="AR40" s="184">
        <v>1078367</v>
      </c>
    </row>
    <row r="41" spans="2:44" ht="18" customHeight="1">
      <c r="B41" s="54" t="s">
        <v>110</v>
      </c>
      <c r="C41" s="121" t="s">
        <v>121</v>
      </c>
      <c r="F41" s="69"/>
      <c r="AC41" s="185"/>
      <c r="AI41" s="186"/>
      <c r="AL41" s="121"/>
      <c r="AO41" s="187">
        <v>568462</v>
      </c>
      <c r="AR41" s="51">
        <v>568462</v>
      </c>
    </row>
    <row r="42" spans="2:44" ht="18" customHeight="1">
      <c r="B42" s="54" t="s">
        <v>111</v>
      </c>
      <c r="C42" s="121" t="s">
        <v>122</v>
      </c>
      <c r="F42" s="69"/>
      <c r="AL42" s="121"/>
      <c r="AO42" s="187">
        <v>699392</v>
      </c>
      <c r="AR42" s="51">
        <v>699392</v>
      </c>
    </row>
    <row r="43" spans="2:44" ht="18" customHeight="1">
      <c r="C43" s="121"/>
      <c r="F43" s="69"/>
      <c r="AL43" s="121"/>
      <c r="AO43" s="187"/>
    </row>
    <row r="44" spans="2:44" s="49" customFormat="1" ht="18" customHeight="1">
      <c r="B44" s="36"/>
      <c r="C44" s="45" t="s">
        <v>1</v>
      </c>
      <c r="D44" s="48"/>
      <c r="E44" s="48"/>
      <c r="F44" s="47"/>
      <c r="G44" s="36"/>
      <c r="H44" s="36"/>
      <c r="I44" s="36"/>
      <c r="J44" s="36"/>
      <c r="K44" s="36"/>
      <c r="L44" s="36"/>
      <c r="M44" s="36"/>
      <c r="N44" s="36"/>
      <c r="O44" s="36"/>
      <c r="P44" s="36"/>
      <c r="AL44" s="45"/>
      <c r="AM44" s="128"/>
      <c r="AN44" s="128"/>
      <c r="AO44" s="188">
        <f>SUM(AO40:AO43)</f>
        <v>2346221</v>
      </c>
      <c r="AQ44" s="136"/>
      <c r="AR44" s="189">
        <f>SUM(AR40:AR43)</f>
        <v>2346221</v>
      </c>
    </row>
    <row r="45" spans="2:44" ht="18" customHeight="1">
      <c r="AO45" s="51"/>
    </row>
    <row r="46" spans="2:44" s="33" customFormat="1" ht="19.95" customHeight="1">
      <c r="B46" s="32"/>
      <c r="C46" s="190" t="s">
        <v>96</v>
      </c>
      <c r="D46" s="191"/>
      <c r="E46" s="191"/>
      <c r="F46" s="191"/>
      <c r="G46" s="32"/>
      <c r="H46" s="32"/>
      <c r="I46" s="32"/>
      <c r="J46" s="32"/>
      <c r="K46" s="32"/>
      <c r="L46" s="32"/>
      <c r="M46" s="32"/>
      <c r="N46" s="32"/>
      <c r="O46" s="32"/>
      <c r="P46" s="32"/>
      <c r="AL46" s="190"/>
      <c r="AM46" s="190"/>
      <c r="AN46" s="190"/>
      <c r="AO46" s="192">
        <f>AO24+AO33+AO44</f>
        <v>13135946.126170015</v>
      </c>
      <c r="AQ46" s="193"/>
      <c r="AR46" s="194">
        <f>AR24+AR33+AR44</f>
        <v>13093000</v>
      </c>
    </row>
    <row r="47" spans="2:44" ht="18" customHeight="1"/>
    <row r="48" spans="2:44" ht="18" customHeight="1"/>
    <row r="49" spans="2:40" ht="24" customHeight="1">
      <c r="C49" s="210" t="s">
        <v>97</v>
      </c>
      <c r="D49" s="210"/>
      <c r="E49" s="210"/>
      <c r="F49" s="210"/>
    </row>
    <row r="50" spans="2:40" ht="18" customHeight="1">
      <c r="B50" s="221" t="s">
        <v>44</v>
      </c>
      <c r="C50" s="223" t="s">
        <v>14</v>
      </c>
      <c r="D50" s="138"/>
      <c r="E50" s="138"/>
      <c r="F50" s="204"/>
      <c r="G50" s="36"/>
      <c r="K50" s="84"/>
      <c r="L50" s="52"/>
      <c r="M50" s="52"/>
      <c r="N50" s="36"/>
      <c r="O50" s="52"/>
      <c r="P50" s="52"/>
      <c r="S50" s="218" t="s">
        <v>74</v>
      </c>
      <c r="T50" s="220"/>
      <c r="U50" s="36"/>
      <c r="V50" s="218" t="s">
        <v>77</v>
      </c>
      <c r="W50" s="220"/>
      <c r="X50" s="195" t="s">
        <v>78</v>
      </c>
      <c r="Z50" s="218" t="s">
        <v>80</v>
      </c>
      <c r="AA50" s="220"/>
      <c r="AC50" s="218" t="s">
        <v>82</v>
      </c>
      <c r="AD50" s="219"/>
      <c r="AE50" s="220"/>
      <c r="AH50" s="218" t="s">
        <v>83</v>
      </c>
      <c r="AI50" s="219"/>
      <c r="AJ50" s="220"/>
      <c r="AL50" s="218" t="s">
        <v>98</v>
      </c>
      <c r="AM50" s="219"/>
      <c r="AN50" s="220"/>
    </row>
    <row r="51" spans="2:40" ht="18" customHeight="1">
      <c r="B51" s="222"/>
      <c r="C51" s="224"/>
      <c r="D51" s="65"/>
      <c r="E51" s="65"/>
      <c r="F51" s="56"/>
      <c r="G51" s="36"/>
      <c r="K51" s="49"/>
      <c r="L51" s="52"/>
      <c r="M51" s="52"/>
      <c r="N51" s="36"/>
      <c r="O51" s="52"/>
      <c r="P51" s="52"/>
      <c r="S51" s="46" t="s">
        <v>75</v>
      </c>
      <c r="T51" s="47" t="s">
        <v>76</v>
      </c>
      <c r="U51" s="36"/>
      <c r="V51" s="46" t="s">
        <v>75</v>
      </c>
      <c r="W51" s="47" t="s">
        <v>76</v>
      </c>
      <c r="X51" s="196" t="s">
        <v>79</v>
      </c>
      <c r="Z51" s="46" t="s">
        <v>75</v>
      </c>
      <c r="AA51" s="47" t="s">
        <v>81</v>
      </c>
      <c r="AC51" s="46" t="s">
        <v>5</v>
      </c>
      <c r="AD51" s="48" t="s">
        <v>6</v>
      </c>
      <c r="AE51" s="86" t="s">
        <v>13</v>
      </c>
      <c r="AH51" s="46" t="s">
        <v>5</v>
      </c>
      <c r="AI51" s="48" t="s">
        <v>6</v>
      </c>
      <c r="AJ51" s="86" t="s">
        <v>13</v>
      </c>
      <c r="AL51" s="46" t="s">
        <v>5</v>
      </c>
      <c r="AM51" s="48" t="s">
        <v>6</v>
      </c>
      <c r="AN51" s="86" t="s">
        <v>13</v>
      </c>
    </row>
    <row r="52" spans="2:40" ht="18" customHeight="1">
      <c r="B52" s="54" t="s">
        <v>46</v>
      </c>
      <c r="C52" s="121"/>
      <c r="F52" s="69"/>
      <c r="L52" s="52"/>
      <c r="M52" s="52"/>
      <c r="O52" s="52"/>
      <c r="P52" s="52"/>
      <c r="S52" s="68"/>
      <c r="T52" s="69"/>
      <c r="U52" s="54"/>
      <c r="V52" s="68"/>
      <c r="W52" s="69"/>
      <c r="X52" s="197"/>
      <c r="Z52" s="68"/>
      <c r="AA52" s="72"/>
      <c r="AC52" s="74"/>
      <c r="AD52" s="75"/>
      <c r="AE52" s="87"/>
      <c r="AH52" s="74"/>
      <c r="AI52" s="75"/>
      <c r="AJ52" s="87"/>
      <c r="AL52" s="79"/>
      <c r="AM52" s="80"/>
      <c r="AN52" s="90"/>
    </row>
    <row r="53" spans="2:40" ht="18" customHeight="1">
      <c r="B53" s="54" t="str">
        <f>B6</f>
        <v>R2</v>
      </c>
      <c r="C53" s="121" t="s">
        <v>72</v>
      </c>
      <c r="F53" s="69"/>
      <c r="L53" s="52"/>
      <c r="M53" s="52"/>
      <c r="O53" s="52"/>
      <c r="P53" s="52"/>
      <c r="S53" s="68">
        <v>36</v>
      </c>
      <c r="T53" s="69">
        <v>40</v>
      </c>
      <c r="U53" s="54"/>
      <c r="V53" s="68">
        <f>S53*2</f>
        <v>72</v>
      </c>
      <c r="W53" s="69">
        <f>T53*2</f>
        <v>80</v>
      </c>
      <c r="X53" s="197">
        <f>J6</f>
        <v>5</v>
      </c>
      <c r="Z53" s="68">
        <f>V53*X53</f>
        <v>360</v>
      </c>
      <c r="AA53" s="72">
        <f>W53/60*X53</f>
        <v>6.6666666666666661</v>
      </c>
      <c r="AC53" s="74">
        <f>AA53*$L$26</f>
        <v>1699.9999999999998</v>
      </c>
      <c r="AD53" s="75">
        <f>AA53*$S$26</f>
        <v>386.66666666666663</v>
      </c>
      <c r="AE53" s="87">
        <f t="shared" ref="AE53:AE54" si="12">AC53+AD53</f>
        <v>2086.6666666666665</v>
      </c>
      <c r="AH53" s="74">
        <f>AC6</f>
        <v>20400</v>
      </c>
      <c r="AI53" s="75">
        <f>AE6</f>
        <v>4060</v>
      </c>
      <c r="AJ53" s="87">
        <f t="shared" ref="AJ53:AJ54" si="13">AH53+AI53</f>
        <v>24460</v>
      </c>
      <c r="AL53" s="79">
        <f>AC53/AH53</f>
        <v>8.3333333333333329E-2</v>
      </c>
      <c r="AM53" s="80">
        <f>AD53/AI53</f>
        <v>9.5238095238095233E-2</v>
      </c>
      <c r="AN53" s="90">
        <f>AE53/AJ53</f>
        <v>8.530934859634777E-2</v>
      </c>
    </row>
    <row r="54" spans="2:40" ht="18" customHeight="1">
      <c r="B54" s="69" t="str">
        <f>B7</f>
        <v>R3</v>
      </c>
      <c r="C54" s="121" t="s">
        <v>73</v>
      </c>
      <c r="F54" s="69"/>
      <c r="L54" s="52"/>
      <c r="M54" s="52"/>
      <c r="O54" s="52"/>
      <c r="P54" s="52"/>
      <c r="S54" s="70">
        <v>10</v>
      </c>
      <c r="T54" s="71">
        <v>20</v>
      </c>
      <c r="U54" s="54"/>
      <c r="V54" s="70">
        <f>S54*2</f>
        <v>20</v>
      </c>
      <c r="W54" s="71">
        <f>T54*2</f>
        <v>40</v>
      </c>
      <c r="X54" s="198">
        <f>J7</f>
        <v>2</v>
      </c>
      <c r="Z54" s="70">
        <f>V54*X54</f>
        <v>40</v>
      </c>
      <c r="AA54" s="73">
        <f>W54/60*X54</f>
        <v>1.3333333333333333</v>
      </c>
      <c r="AC54" s="76">
        <f>AA54*$L$26</f>
        <v>340</v>
      </c>
      <c r="AD54" s="66">
        <v>0</v>
      </c>
      <c r="AE54" s="88">
        <f t="shared" si="12"/>
        <v>340</v>
      </c>
      <c r="AH54" s="76">
        <f>AC7</f>
        <v>6120</v>
      </c>
      <c r="AI54" s="66">
        <f>AE7</f>
        <v>1276</v>
      </c>
      <c r="AJ54" s="88">
        <f t="shared" si="13"/>
        <v>7396</v>
      </c>
      <c r="AL54" s="81">
        <f>AC54/AH54</f>
        <v>5.5555555555555552E-2</v>
      </c>
      <c r="AM54" s="67">
        <v>0</v>
      </c>
      <c r="AN54" s="91">
        <f>AE54/AJ54</f>
        <v>4.5970795024337478E-2</v>
      </c>
    </row>
    <row r="55" spans="2:40" ht="18" customHeight="1">
      <c r="B55" s="69"/>
      <c r="C55" s="45" t="s">
        <v>1</v>
      </c>
      <c r="D55" s="180"/>
      <c r="E55" s="180"/>
      <c r="F55" s="47"/>
      <c r="G55" s="36"/>
      <c r="L55" s="52"/>
      <c r="M55" s="52"/>
      <c r="N55" s="36"/>
      <c r="O55" s="52"/>
      <c r="P55" s="52"/>
      <c r="S55" s="46">
        <f t="shared" ref="S55:T55" si="14">SUM(S52:S54)</f>
        <v>46</v>
      </c>
      <c r="T55" s="47">
        <f t="shared" si="14"/>
        <v>60</v>
      </c>
      <c r="U55" s="36"/>
      <c r="V55" s="46">
        <f t="shared" ref="V55:X55" si="15">SUM(V52:V54)</f>
        <v>92</v>
      </c>
      <c r="W55" s="47">
        <f t="shared" si="15"/>
        <v>120</v>
      </c>
      <c r="X55" s="198">
        <f t="shared" si="15"/>
        <v>7</v>
      </c>
      <c r="Z55" s="46">
        <f t="shared" ref="Z55:AA55" si="16">SUM(Z52:Z54)</f>
        <v>400</v>
      </c>
      <c r="AA55" s="85">
        <f t="shared" si="16"/>
        <v>7.9999999999999991</v>
      </c>
      <c r="AC55" s="77">
        <f>SUM(AC52:AC54)</f>
        <v>2039.9999999999998</v>
      </c>
      <c r="AD55" s="78">
        <f>SUM(AD52:AD54)</f>
        <v>386.66666666666663</v>
      </c>
      <c r="AE55" s="89">
        <f>SUM(AE52:AE54)</f>
        <v>2426.6666666666665</v>
      </c>
      <c r="AH55" s="77">
        <f t="shared" ref="AH55:AJ55" si="17">SUM(AH52:AH54)</f>
        <v>26520</v>
      </c>
      <c r="AI55" s="78">
        <f t="shared" si="17"/>
        <v>5336</v>
      </c>
      <c r="AJ55" s="89">
        <f t="shared" si="17"/>
        <v>31856</v>
      </c>
      <c r="AL55" s="82">
        <f>AC55/AH55</f>
        <v>7.6923076923076913E-2</v>
      </c>
      <c r="AM55" s="83">
        <f>AD55/AI55</f>
        <v>7.2463768115942018E-2</v>
      </c>
      <c r="AN55" s="92">
        <f>AE55/AJ55</f>
        <v>7.6176125899882804E-2</v>
      </c>
    </row>
    <row r="56" spans="2:40" ht="18" customHeight="1"/>
    <row r="57" spans="2:40" ht="18" customHeight="1"/>
    <row r="58" spans="2:40" ht="18" customHeight="1"/>
    <row r="59" spans="2:40" ht="18" customHeight="1"/>
    <row r="60" spans="2:40" ht="18" customHeight="1"/>
    <row r="61" spans="2:40" ht="18" customHeight="1"/>
    <row r="62" spans="2:40" ht="18" customHeight="1"/>
    <row r="63" spans="2:40" ht="18" customHeight="1"/>
    <row r="64" spans="2:40" ht="18" customHeight="1"/>
    <row r="65" ht="18" customHeight="1"/>
    <row r="66" ht="18" customHeight="1"/>
  </sheetData>
  <mergeCells count="23">
    <mergeCell ref="AL50:AN50"/>
    <mergeCell ref="C38:F38"/>
    <mergeCell ref="AL38:AO38"/>
    <mergeCell ref="C49:F49"/>
    <mergeCell ref="B50:B51"/>
    <mergeCell ref="C50:C51"/>
    <mergeCell ref="S50:T50"/>
    <mergeCell ref="V50:W50"/>
    <mergeCell ref="Z50:AA50"/>
    <mergeCell ref="AC50:AE50"/>
    <mergeCell ref="AH50:AJ50"/>
    <mergeCell ref="AE3:AF3"/>
    <mergeCell ref="AG3:AH3"/>
    <mergeCell ref="AI3:AJ3"/>
    <mergeCell ref="AL3:AO3"/>
    <mergeCell ref="AQ3:AQ4"/>
    <mergeCell ref="AR3:AR4"/>
    <mergeCell ref="C1:F1"/>
    <mergeCell ref="C3:F3"/>
    <mergeCell ref="H3:M3"/>
    <mergeCell ref="O3:T3"/>
    <mergeCell ref="V3:AA3"/>
    <mergeCell ref="AC3:AD3"/>
  </mergeCells>
  <pageMargins left="0.7" right="0.7" top="0.75" bottom="0.75" header="0.3" footer="0.3"/>
  <pageSetup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73DA-F120-4191-982F-AA1FEF6C1BF0}">
  <sheetPr>
    <pageSetUpPr fitToPage="1"/>
  </sheetPr>
  <dimension ref="B1:BP46"/>
  <sheetViews>
    <sheetView tabSelected="1" zoomScale="110" zoomScaleNormal="110" workbookViewId="0">
      <selection activeCell="BV33" sqref="BV33"/>
    </sheetView>
  </sheetViews>
  <sheetFormatPr defaultColWidth="10.796875" defaultRowHeight="13.8"/>
  <cols>
    <col min="1" max="1" width="2.796875" style="2" customWidth="1"/>
    <col min="2" max="2" width="4.796875" style="3" customWidth="1"/>
    <col min="3" max="3" width="36.796875" style="4" customWidth="1"/>
    <col min="4" max="4" width="3.19921875" style="5" customWidth="1"/>
    <col min="5" max="22" width="2.796875" style="5" customWidth="1"/>
    <col min="23" max="23" width="3.296875" style="5" customWidth="1"/>
    <col min="24" max="25" width="2.796875" style="5" customWidth="1"/>
    <col min="26" max="26" width="3" style="5" customWidth="1"/>
    <col min="27" max="44" width="2.796875" style="5" customWidth="1"/>
    <col min="45" max="45" width="3" style="5" customWidth="1"/>
    <col min="46" max="47" width="2.796875" style="2" customWidth="1"/>
    <col min="48" max="48" width="3" style="2" customWidth="1"/>
    <col min="49" max="66" width="2.796875" style="2" customWidth="1"/>
    <col min="67" max="67" width="3.5" style="2" customWidth="1"/>
    <col min="68" max="68" width="2.796875" style="2" customWidth="1"/>
    <col min="69" max="69" width="1.796875" style="2" customWidth="1"/>
    <col min="70" max="70" width="10.796875" style="2"/>
    <col min="71" max="82" width="10.796875" style="2" customWidth="1"/>
    <col min="83" max="16384" width="10.796875" style="2"/>
  </cols>
  <sheetData>
    <row r="1" spans="2:68" ht="30">
      <c r="B1" s="228" t="s">
        <v>123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</row>
    <row r="2" spans="2:68" ht="24" customHeight="1">
      <c r="B2" s="230" t="s">
        <v>8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</row>
    <row r="3" spans="2:68" s="8" customFormat="1" ht="18" customHeight="1">
      <c r="B3" s="6"/>
      <c r="C3" s="7"/>
      <c r="F3" s="5"/>
      <c r="L3" s="9"/>
      <c r="M3" s="9"/>
      <c r="N3" s="9"/>
      <c r="O3" s="5"/>
      <c r="P3" s="9"/>
      <c r="Q3" s="9"/>
      <c r="R3" s="9"/>
      <c r="S3" s="9"/>
      <c r="T3" s="8">
        <v>15</v>
      </c>
      <c r="U3" s="232" t="s">
        <v>49</v>
      </c>
      <c r="V3" s="232"/>
      <c r="W3" s="232"/>
      <c r="X3" s="232"/>
      <c r="Y3" s="8">
        <v>30</v>
      </c>
      <c r="Z3" s="232" t="s">
        <v>11</v>
      </c>
      <c r="AA3" s="232"/>
      <c r="AB3" s="232"/>
      <c r="AC3" s="232"/>
      <c r="AD3" s="8">
        <v>60</v>
      </c>
      <c r="AE3" s="232" t="s">
        <v>9</v>
      </c>
      <c r="AF3" s="232"/>
      <c r="AG3" s="232"/>
      <c r="AH3" s="232"/>
      <c r="AI3" s="8">
        <v>120</v>
      </c>
      <c r="AJ3" s="229" t="s">
        <v>10</v>
      </c>
      <c r="AK3" s="229"/>
      <c r="AL3" s="229"/>
      <c r="AM3" s="229"/>
      <c r="AN3" s="21"/>
      <c r="AO3" s="21"/>
      <c r="AP3" s="21"/>
    </row>
    <row r="4" spans="2:68" s="8" customFormat="1" ht="18" customHeight="1">
      <c r="B4" s="6"/>
      <c r="C4" s="7"/>
      <c r="F4" s="5"/>
      <c r="L4" s="9"/>
      <c r="M4" s="9"/>
      <c r="N4" s="9"/>
      <c r="P4" s="9"/>
      <c r="Q4" s="9"/>
      <c r="R4" s="9"/>
      <c r="S4" s="9"/>
      <c r="T4" s="9"/>
      <c r="U4" s="9"/>
      <c r="V4" s="9"/>
      <c r="W4" s="21"/>
      <c r="X4" s="21"/>
      <c r="Y4" s="21"/>
      <c r="Z4" s="9"/>
      <c r="AA4" s="21"/>
      <c r="AB4" s="21"/>
      <c r="AC4" s="21"/>
      <c r="AD4" s="9"/>
      <c r="AE4" s="21"/>
      <c r="AF4" s="21"/>
      <c r="AG4" s="21"/>
      <c r="AH4" s="9"/>
      <c r="AI4" s="21"/>
      <c r="AJ4" s="21"/>
      <c r="AK4" s="21"/>
      <c r="AL4" s="21"/>
      <c r="AM4" s="21"/>
      <c r="AN4" s="21"/>
      <c r="AO4" s="21"/>
      <c r="AP4" s="21"/>
      <c r="AQ4" s="21"/>
    </row>
    <row r="5" spans="2:68" ht="19.95" customHeight="1">
      <c r="D5" s="231" t="s">
        <v>2</v>
      </c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Y5" s="25"/>
      <c r="Z5" s="231" t="s">
        <v>3</v>
      </c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U5" s="25"/>
      <c r="AV5" s="231" t="s">
        <v>4</v>
      </c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10"/>
    </row>
    <row r="6" spans="2:68" s="15" customFormat="1" ht="33" customHeight="1">
      <c r="B6" s="11"/>
      <c r="C6" s="12"/>
      <c r="D6" s="13" t="str">
        <f>"5 AM"</f>
        <v>5 AM</v>
      </c>
      <c r="E6" s="14">
        <v>6</v>
      </c>
      <c r="F6" s="14">
        <v>7</v>
      </c>
      <c r="G6" s="14">
        <v>8</v>
      </c>
      <c r="H6" s="14">
        <v>9</v>
      </c>
      <c r="I6" s="14">
        <v>10</v>
      </c>
      <c r="J6" s="14">
        <v>11</v>
      </c>
      <c r="K6" s="14" t="str">
        <f>"12 PM"</f>
        <v>12 PM</v>
      </c>
      <c r="L6" s="14">
        <v>1</v>
      </c>
      <c r="M6" s="14">
        <v>2</v>
      </c>
      <c r="N6" s="14">
        <v>3</v>
      </c>
      <c r="O6" s="14">
        <v>4</v>
      </c>
      <c r="P6" s="14">
        <v>5</v>
      </c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4">
        <v>11</v>
      </c>
      <c r="W6" s="14" t="str">
        <f>"12 AM"</f>
        <v>12 AM</v>
      </c>
      <c r="Y6" s="17"/>
      <c r="Z6" s="13" t="str">
        <f>"5 AM"</f>
        <v>5 AM</v>
      </c>
      <c r="AA6" s="14">
        <v>6</v>
      </c>
      <c r="AB6" s="14">
        <v>7</v>
      </c>
      <c r="AC6" s="14">
        <v>8</v>
      </c>
      <c r="AD6" s="14">
        <v>9</v>
      </c>
      <c r="AE6" s="14">
        <v>10</v>
      </c>
      <c r="AF6" s="14">
        <v>11</v>
      </c>
      <c r="AG6" s="14" t="str">
        <f>"12 PM"</f>
        <v>12 PM</v>
      </c>
      <c r="AH6" s="14">
        <v>1</v>
      </c>
      <c r="AI6" s="14">
        <v>2</v>
      </c>
      <c r="AJ6" s="14">
        <v>3</v>
      </c>
      <c r="AK6" s="14">
        <v>4</v>
      </c>
      <c r="AL6" s="14">
        <v>5</v>
      </c>
      <c r="AM6" s="14">
        <v>6</v>
      </c>
      <c r="AN6" s="14">
        <v>7</v>
      </c>
      <c r="AO6" s="14">
        <v>8</v>
      </c>
      <c r="AP6" s="14">
        <v>9</v>
      </c>
      <c r="AQ6" s="14">
        <v>10</v>
      </c>
      <c r="AR6" s="14">
        <v>11</v>
      </c>
      <c r="AS6" s="14" t="str">
        <f>"12 AM"</f>
        <v>12 AM</v>
      </c>
      <c r="AT6" s="20"/>
      <c r="AU6" s="17"/>
      <c r="AV6" s="13" t="str">
        <f>"5 AM"</f>
        <v>5 AM</v>
      </c>
      <c r="AW6" s="14">
        <v>6</v>
      </c>
      <c r="AX6" s="14">
        <v>7</v>
      </c>
      <c r="AY6" s="14">
        <v>8</v>
      </c>
      <c r="AZ6" s="14">
        <v>9</v>
      </c>
      <c r="BA6" s="14">
        <v>10</v>
      </c>
      <c r="BB6" s="14">
        <v>11</v>
      </c>
      <c r="BC6" s="14" t="str">
        <f>"12 PM"</f>
        <v>12 PM</v>
      </c>
      <c r="BD6" s="14">
        <v>1</v>
      </c>
      <c r="BE6" s="14">
        <v>2</v>
      </c>
      <c r="BF6" s="14">
        <v>3</v>
      </c>
      <c r="BG6" s="14">
        <v>4</v>
      </c>
      <c r="BH6" s="14">
        <v>5</v>
      </c>
      <c r="BI6" s="14">
        <v>6</v>
      </c>
      <c r="BJ6" s="14">
        <v>7</v>
      </c>
      <c r="BK6" s="14">
        <v>8</v>
      </c>
      <c r="BL6" s="14">
        <v>9</v>
      </c>
      <c r="BM6" s="14">
        <v>10</v>
      </c>
      <c r="BN6" s="14">
        <v>11</v>
      </c>
      <c r="BO6" s="14" t="str">
        <f>"12 AM"</f>
        <v>12 AM</v>
      </c>
    </row>
    <row r="7" spans="2:68" s="15" customFormat="1" ht="10.050000000000001" customHeight="1">
      <c r="B7" s="11"/>
      <c r="C7" s="12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Y7" s="17"/>
      <c r="Z7" s="17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20"/>
      <c r="AU7" s="17"/>
      <c r="AV7" s="17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</row>
    <row r="8" spans="2:68" s="15" customFormat="1" ht="18" customHeight="1">
      <c r="B8" s="26" t="s">
        <v>14</v>
      </c>
      <c r="C8" s="24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0" t="s">
        <v>0</v>
      </c>
      <c r="Y8" s="57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30" t="s">
        <v>0</v>
      </c>
      <c r="AU8" s="27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30" t="s">
        <v>0</v>
      </c>
    </row>
    <row r="9" spans="2:68" ht="18" customHeight="1">
      <c r="B9" s="256" t="s">
        <v>46</v>
      </c>
      <c r="C9" s="256" t="s">
        <v>124</v>
      </c>
      <c r="D9" s="29"/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/>
      <c r="V9" s="29"/>
      <c r="W9" s="29"/>
      <c r="X9" s="30">
        <f>COUNTIF(D9:W9,"&gt;0")</f>
        <v>0</v>
      </c>
      <c r="Y9" s="30"/>
      <c r="Z9" s="29"/>
      <c r="AA9" s="29"/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29">
        <v>0</v>
      </c>
      <c r="AL9" s="29">
        <v>0</v>
      </c>
      <c r="AM9" s="29">
        <v>0</v>
      </c>
      <c r="AN9" s="29">
        <v>0</v>
      </c>
      <c r="AO9" s="29">
        <v>0</v>
      </c>
      <c r="AP9" s="29">
        <v>0</v>
      </c>
      <c r="AQ9" s="29"/>
      <c r="AR9" s="29"/>
      <c r="AS9" s="29"/>
      <c r="AT9" s="30">
        <f>COUNTIF(Z9:AS9,"&gt;0")</f>
        <v>0</v>
      </c>
      <c r="AU9" s="28"/>
      <c r="AV9" s="29"/>
      <c r="AW9" s="29"/>
      <c r="AX9" s="29"/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0</v>
      </c>
      <c r="BJ9" s="29">
        <v>0</v>
      </c>
      <c r="BK9" s="29"/>
      <c r="BL9" s="29"/>
      <c r="BM9" s="29"/>
      <c r="BN9" s="29"/>
      <c r="BO9" s="29"/>
      <c r="BP9" s="30">
        <f>COUNTIF(AV9:BO9,"&gt;0")</f>
        <v>0</v>
      </c>
    </row>
    <row r="10" spans="2:68" ht="18" customHeight="1">
      <c r="B10" s="16" t="s">
        <v>47</v>
      </c>
      <c r="C10" s="16" t="s">
        <v>125</v>
      </c>
      <c r="D10" s="29"/>
      <c r="E10" s="29">
        <v>60</v>
      </c>
      <c r="F10" s="29">
        <v>60</v>
      </c>
      <c r="G10" s="29">
        <v>60</v>
      </c>
      <c r="H10" s="29">
        <v>60</v>
      </c>
      <c r="I10" s="29">
        <v>60</v>
      </c>
      <c r="J10" s="29">
        <v>60</v>
      </c>
      <c r="K10" s="29">
        <v>60</v>
      </c>
      <c r="L10" s="29">
        <v>60</v>
      </c>
      <c r="M10" s="29">
        <v>60</v>
      </c>
      <c r="N10" s="29">
        <v>60</v>
      </c>
      <c r="O10" s="29">
        <v>60</v>
      </c>
      <c r="P10" s="29">
        <v>60</v>
      </c>
      <c r="Q10" s="29">
        <v>60</v>
      </c>
      <c r="R10" s="29">
        <v>60</v>
      </c>
      <c r="S10" s="29">
        <v>60</v>
      </c>
      <c r="T10" s="29">
        <v>60</v>
      </c>
      <c r="U10" s="29"/>
      <c r="V10" s="29"/>
      <c r="W10" s="29"/>
      <c r="X10" s="30">
        <f t="shared" ref="X10:X31" si="0">COUNTIF(D10:W10,"&gt;0")</f>
        <v>16</v>
      </c>
      <c r="Y10" s="30"/>
      <c r="Z10" s="29"/>
      <c r="AA10" s="29"/>
      <c r="AB10" s="29">
        <v>60</v>
      </c>
      <c r="AC10" s="29">
        <v>60</v>
      </c>
      <c r="AD10" s="29">
        <v>60</v>
      </c>
      <c r="AE10" s="29">
        <v>60</v>
      </c>
      <c r="AF10" s="29">
        <v>60</v>
      </c>
      <c r="AG10" s="29">
        <v>60</v>
      </c>
      <c r="AH10" s="29">
        <v>60</v>
      </c>
      <c r="AI10" s="29">
        <v>60</v>
      </c>
      <c r="AJ10" s="29">
        <v>60</v>
      </c>
      <c r="AK10" s="29">
        <v>60</v>
      </c>
      <c r="AL10" s="29">
        <v>60</v>
      </c>
      <c r="AM10" s="29">
        <v>60</v>
      </c>
      <c r="AN10" s="29">
        <v>60</v>
      </c>
      <c r="AO10" s="29">
        <v>60</v>
      </c>
      <c r="AP10" s="29">
        <v>0</v>
      </c>
      <c r="AQ10" s="29"/>
      <c r="AR10" s="29"/>
      <c r="AS10" s="29"/>
      <c r="AT10" s="30">
        <f t="shared" ref="AT10:AT31" si="1">COUNTIF(Z10:AS10,"&gt;0")</f>
        <v>14</v>
      </c>
      <c r="AU10" s="28"/>
      <c r="AV10" s="29"/>
      <c r="AW10" s="29"/>
      <c r="AX10" s="29"/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/>
      <c r="BL10" s="29"/>
      <c r="BM10" s="29"/>
      <c r="BN10" s="29"/>
      <c r="BO10" s="29"/>
      <c r="BP10" s="30">
        <f t="shared" ref="BP10:BP31" si="2">COUNTIF(AV10:BO10,"&gt;0")</f>
        <v>0</v>
      </c>
    </row>
    <row r="11" spans="2:68" ht="18" customHeight="1">
      <c r="B11" s="16" t="s">
        <v>48</v>
      </c>
      <c r="C11" s="16" t="s">
        <v>51</v>
      </c>
      <c r="D11" s="29"/>
      <c r="E11" s="29">
        <v>0</v>
      </c>
      <c r="F11" s="29">
        <v>60</v>
      </c>
      <c r="G11" s="29">
        <v>60</v>
      </c>
      <c r="H11" s="29">
        <v>60</v>
      </c>
      <c r="I11" s="29">
        <v>60</v>
      </c>
      <c r="J11" s="29">
        <v>60</v>
      </c>
      <c r="K11" s="29">
        <v>60</v>
      </c>
      <c r="L11" s="29">
        <v>60</v>
      </c>
      <c r="M11" s="29">
        <v>60</v>
      </c>
      <c r="N11" s="29">
        <v>60</v>
      </c>
      <c r="O11" s="29">
        <v>60</v>
      </c>
      <c r="P11" s="29">
        <v>60</v>
      </c>
      <c r="Q11" s="29">
        <v>60</v>
      </c>
      <c r="R11" s="29"/>
      <c r="S11" s="29"/>
      <c r="T11" s="29"/>
      <c r="U11" s="29"/>
      <c r="V11" s="29"/>
      <c r="W11" s="29"/>
      <c r="X11" s="30">
        <f t="shared" si="0"/>
        <v>12</v>
      </c>
      <c r="Y11" s="30"/>
      <c r="Z11" s="29"/>
      <c r="AA11" s="29"/>
      <c r="AB11" s="29"/>
      <c r="AC11" s="29">
        <v>60</v>
      </c>
      <c r="AD11" s="29">
        <v>60</v>
      </c>
      <c r="AE11" s="29">
        <v>60</v>
      </c>
      <c r="AF11" s="29">
        <v>60</v>
      </c>
      <c r="AG11" s="29">
        <v>60</v>
      </c>
      <c r="AH11" s="29">
        <v>60</v>
      </c>
      <c r="AI11" s="29">
        <v>60</v>
      </c>
      <c r="AJ11" s="29">
        <v>60</v>
      </c>
      <c r="AK11" s="29">
        <v>60</v>
      </c>
      <c r="AL11" s="29">
        <v>60</v>
      </c>
      <c r="AM11" s="29">
        <v>60</v>
      </c>
      <c r="AN11" s="29"/>
      <c r="AO11" s="29"/>
      <c r="AP11" s="29"/>
      <c r="AQ11" s="29"/>
      <c r="AR11" s="29"/>
      <c r="AS11" s="29"/>
      <c r="AT11" s="30">
        <f t="shared" si="1"/>
        <v>11</v>
      </c>
      <c r="AU11" s="28"/>
      <c r="AV11" s="29"/>
      <c r="AW11" s="29"/>
      <c r="AX11" s="29"/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/>
      <c r="BK11" s="29"/>
      <c r="BL11" s="29"/>
      <c r="BM11" s="29"/>
      <c r="BN11" s="29"/>
      <c r="BO11" s="29"/>
      <c r="BP11" s="30">
        <f t="shared" si="2"/>
        <v>0</v>
      </c>
    </row>
    <row r="12" spans="2:68" s="62" customFormat="1" ht="18" customHeight="1">
      <c r="B12" s="58"/>
      <c r="C12" s="58" t="s">
        <v>126</v>
      </c>
      <c r="D12" s="59"/>
      <c r="E12" s="59">
        <v>60</v>
      </c>
      <c r="F12" s="59">
        <v>30</v>
      </c>
      <c r="G12" s="59">
        <v>30</v>
      </c>
      <c r="H12" s="59">
        <v>30</v>
      </c>
      <c r="I12" s="59">
        <v>30</v>
      </c>
      <c r="J12" s="59">
        <v>30</v>
      </c>
      <c r="K12" s="59">
        <v>30</v>
      </c>
      <c r="L12" s="59">
        <v>30</v>
      </c>
      <c r="M12" s="59">
        <v>30</v>
      </c>
      <c r="N12" s="59">
        <v>30</v>
      </c>
      <c r="O12" s="59">
        <v>30</v>
      </c>
      <c r="P12" s="59">
        <v>30</v>
      </c>
      <c r="Q12" s="59">
        <v>30</v>
      </c>
      <c r="R12" s="59">
        <v>60</v>
      </c>
      <c r="S12" s="59">
        <v>60</v>
      </c>
      <c r="T12" s="59">
        <v>60</v>
      </c>
      <c r="U12" s="59"/>
      <c r="V12" s="59"/>
      <c r="W12" s="59"/>
      <c r="X12" s="30">
        <f t="shared" si="0"/>
        <v>16</v>
      </c>
      <c r="Y12" s="60"/>
      <c r="Z12" s="59"/>
      <c r="AA12" s="59"/>
      <c r="AB12" s="59">
        <v>60</v>
      </c>
      <c r="AC12" s="59">
        <v>30</v>
      </c>
      <c r="AD12" s="59">
        <v>30</v>
      </c>
      <c r="AE12" s="59">
        <v>30</v>
      </c>
      <c r="AF12" s="59">
        <v>30</v>
      </c>
      <c r="AG12" s="59">
        <v>30</v>
      </c>
      <c r="AH12" s="59">
        <v>30</v>
      </c>
      <c r="AI12" s="59">
        <v>30</v>
      </c>
      <c r="AJ12" s="59">
        <v>30</v>
      </c>
      <c r="AK12" s="59">
        <v>30</v>
      </c>
      <c r="AL12" s="59">
        <v>30</v>
      </c>
      <c r="AM12" s="59">
        <v>30</v>
      </c>
      <c r="AN12" s="59">
        <v>60</v>
      </c>
      <c r="AO12" s="59">
        <v>60</v>
      </c>
      <c r="AP12" s="59"/>
      <c r="AQ12" s="59"/>
      <c r="AR12" s="59"/>
      <c r="AS12" s="59"/>
      <c r="AT12" s="30">
        <f t="shared" si="1"/>
        <v>14</v>
      </c>
      <c r="AU12" s="61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30">
        <f t="shared" si="2"/>
        <v>0</v>
      </c>
    </row>
    <row r="13" spans="2:68" ht="7.95" customHeight="1">
      <c r="B13" s="16"/>
      <c r="C13" s="16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0"/>
      <c r="Y13" s="30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30"/>
      <c r="AU13" s="28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30"/>
    </row>
    <row r="14" spans="2:68" ht="18" customHeight="1">
      <c r="B14" s="26" t="s">
        <v>15</v>
      </c>
      <c r="C14" s="16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0"/>
      <c r="Y14" s="30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30"/>
      <c r="AU14" s="28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30"/>
    </row>
    <row r="15" spans="2:68" ht="18" customHeight="1">
      <c r="B15" s="16" t="s">
        <v>31</v>
      </c>
      <c r="C15" s="16" t="s">
        <v>127</v>
      </c>
      <c r="D15" s="29"/>
      <c r="E15" s="29"/>
      <c r="F15" s="29">
        <v>30</v>
      </c>
      <c r="G15" s="29">
        <v>30</v>
      </c>
      <c r="H15" s="29">
        <v>30</v>
      </c>
      <c r="I15" s="29">
        <v>30</v>
      </c>
      <c r="J15" s="29">
        <v>30</v>
      </c>
      <c r="K15" s="29">
        <v>30</v>
      </c>
      <c r="L15" s="29">
        <v>30</v>
      </c>
      <c r="M15" s="29">
        <v>30</v>
      </c>
      <c r="N15" s="29">
        <v>30</v>
      </c>
      <c r="O15" s="29">
        <v>30</v>
      </c>
      <c r="P15" s="29">
        <v>30</v>
      </c>
      <c r="Q15" s="29">
        <v>30</v>
      </c>
      <c r="R15" s="29">
        <v>30</v>
      </c>
      <c r="S15" s="29"/>
      <c r="T15" s="29"/>
      <c r="U15" s="29"/>
      <c r="V15" s="29"/>
      <c r="W15" s="29"/>
      <c r="X15" s="30">
        <f t="shared" si="0"/>
        <v>13</v>
      </c>
      <c r="Y15" s="30"/>
      <c r="Z15" s="29"/>
      <c r="AA15" s="29"/>
      <c r="AB15" s="29"/>
      <c r="AC15" s="29">
        <v>30</v>
      </c>
      <c r="AD15" s="29">
        <v>30</v>
      </c>
      <c r="AE15" s="29">
        <v>30</v>
      </c>
      <c r="AF15" s="29">
        <v>30</v>
      </c>
      <c r="AG15" s="29">
        <v>30</v>
      </c>
      <c r="AH15" s="29">
        <v>30</v>
      </c>
      <c r="AI15" s="29">
        <v>30</v>
      </c>
      <c r="AJ15" s="29">
        <v>30</v>
      </c>
      <c r="AK15" s="29">
        <v>30</v>
      </c>
      <c r="AL15" s="29">
        <v>30</v>
      </c>
      <c r="AM15" s="29">
        <v>30</v>
      </c>
      <c r="AN15" s="29">
        <v>30</v>
      </c>
      <c r="AO15" s="29"/>
      <c r="AP15" s="29"/>
      <c r="AQ15" s="29"/>
      <c r="AR15" s="29"/>
      <c r="AS15" s="29"/>
      <c r="AT15" s="30">
        <f t="shared" si="1"/>
        <v>12</v>
      </c>
      <c r="AU15" s="28"/>
      <c r="AV15" s="29"/>
      <c r="AW15" s="29"/>
      <c r="AX15" s="29"/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/>
      <c r="BK15" s="29"/>
      <c r="BL15" s="29"/>
      <c r="BM15" s="29"/>
      <c r="BN15" s="29"/>
      <c r="BO15" s="29"/>
      <c r="BP15" s="30">
        <f t="shared" si="2"/>
        <v>0</v>
      </c>
    </row>
    <row r="16" spans="2:68" ht="18" customHeight="1">
      <c r="B16" s="16" t="s">
        <v>32</v>
      </c>
      <c r="C16" s="16" t="s">
        <v>128</v>
      </c>
      <c r="D16" s="29"/>
      <c r="E16" s="29"/>
      <c r="F16" s="29">
        <v>30</v>
      </c>
      <c r="G16" s="29">
        <v>30</v>
      </c>
      <c r="H16" s="29">
        <v>30</v>
      </c>
      <c r="I16" s="29">
        <v>30</v>
      </c>
      <c r="J16" s="29">
        <v>30</v>
      </c>
      <c r="K16" s="29">
        <v>30</v>
      </c>
      <c r="L16" s="29">
        <v>30</v>
      </c>
      <c r="M16" s="29">
        <v>30</v>
      </c>
      <c r="N16" s="29">
        <v>30</v>
      </c>
      <c r="O16" s="29">
        <v>30</v>
      </c>
      <c r="P16" s="29">
        <v>30</v>
      </c>
      <c r="Q16" s="29">
        <v>30</v>
      </c>
      <c r="R16" s="29"/>
      <c r="S16" s="29"/>
      <c r="T16" s="29"/>
      <c r="U16" s="29"/>
      <c r="V16" s="29"/>
      <c r="W16" s="29"/>
      <c r="X16" s="30">
        <f t="shared" si="0"/>
        <v>12</v>
      </c>
      <c r="Y16" s="30"/>
      <c r="Z16" s="29"/>
      <c r="AA16" s="29"/>
      <c r="AB16" s="29"/>
      <c r="AC16" s="29">
        <v>30</v>
      </c>
      <c r="AD16" s="29">
        <v>30</v>
      </c>
      <c r="AE16" s="29">
        <v>30</v>
      </c>
      <c r="AF16" s="29">
        <v>30</v>
      </c>
      <c r="AG16" s="29">
        <v>30</v>
      </c>
      <c r="AH16" s="29">
        <v>30</v>
      </c>
      <c r="AI16" s="29">
        <v>30</v>
      </c>
      <c r="AJ16" s="29">
        <v>30</v>
      </c>
      <c r="AK16" s="29">
        <v>30</v>
      </c>
      <c r="AL16" s="29">
        <v>30</v>
      </c>
      <c r="AM16" s="29">
        <v>30</v>
      </c>
      <c r="AN16" s="29">
        <v>30</v>
      </c>
      <c r="AO16" s="29"/>
      <c r="AP16" s="29"/>
      <c r="AQ16" s="29"/>
      <c r="AR16" s="29"/>
      <c r="AS16" s="29"/>
      <c r="AT16" s="30">
        <f t="shared" si="1"/>
        <v>12</v>
      </c>
      <c r="AU16" s="28"/>
      <c r="AV16" s="29"/>
      <c r="AW16" s="29"/>
      <c r="AX16" s="29"/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/>
      <c r="BK16" s="29"/>
      <c r="BL16" s="29"/>
      <c r="BM16" s="29"/>
      <c r="BN16" s="29"/>
      <c r="BO16" s="29"/>
      <c r="BP16" s="30">
        <f t="shared" si="2"/>
        <v>0</v>
      </c>
    </row>
    <row r="17" spans="2:68" ht="18" customHeight="1">
      <c r="B17" s="16"/>
      <c r="C17" s="257" t="s">
        <v>52</v>
      </c>
      <c r="D17" s="29"/>
      <c r="E17" s="29"/>
      <c r="F17" s="29">
        <v>15</v>
      </c>
      <c r="G17" s="29">
        <v>15</v>
      </c>
      <c r="H17" s="29">
        <v>15</v>
      </c>
      <c r="I17" s="29">
        <v>15</v>
      </c>
      <c r="J17" s="29">
        <v>15</v>
      </c>
      <c r="K17" s="29">
        <v>15</v>
      </c>
      <c r="L17" s="29">
        <v>15</v>
      </c>
      <c r="M17" s="29">
        <v>15</v>
      </c>
      <c r="N17" s="29">
        <v>15</v>
      </c>
      <c r="O17" s="29">
        <v>15</v>
      </c>
      <c r="P17" s="29">
        <v>15</v>
      </c>
      <c r="Q17" s="29">
        <v>15</v>
      </c>
      <c r="R17" s="29">
        <v>30</v>
      </c>
      <c r="S17" s="29"/>
      <c r="T17" s="29"/>
      <c r="U17" s="29"/>
      <c r="V17" s="29"/>
      <c r="W17" s="29"/>
      <c r="X17" s="30">
        <f t="shared" si="0"/>
        <v>13</v>
      </c>
      <c r="Y17" s="30"/>
      <c r="Z17" s="29"/>
      <c r="AA17" s="29"/>
      <c r="AB17" s="29"/>
      <c r="AC17" s="29">
        <v>15</v>
      </c>
      <c r="AD17" s="29">
        <v>15</v>
      </c>
      <c r="AE17" s="29">
        <v>15</v>
      </c>
      <c r="AF17" s="29">
        <v>15</v>
      </c>
      <c r="AG17" s="29">
        <v>15</v>
      </c>
      <c r="AH17" s="29">
        <v>15</v>
      </c>
      <c r="AI17" s="29">
        <v>15</v>
      </c>
      <c r="AJ17" s="29">
        <v>15</v>
      </c>
      <c r="AK17" s="29">
        <v>15</v>
      </c>
      <c r="AL17" s="29">
        <v>15</v>
      </c>
      <c r="AM17" s="29">
        <v>15</v>
      </c>
      <c r="AN17" s="29">
        <v>15</v>
      </c>
      <c r="AO17" s="29"/>
      <c r="AP17" s="29"/>
      <c r="AQ17" s="29"/>
      <c r="AR17" s="29"/>
      <c r="AS17" s="29"/>
      <c r="AT17" s="30">
        <f t="shared" si="1"/>
        <v>12</v>
      </c>
      <c r="AU17" s="28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30">
        <f t="shared" si="2"/>
        <v>0</v>
      </c>
    </row>
    <row r="18" spans="2:68" ht="18" customHeight="1">
      <c r="B18" s="16" t="s">
        <v>33</v>
      </c>
      <c r="C18" s="16" t="s">
        <v>129</v>
      </c>
      <c r="D18" s="29"/>
      <c r="E18" s="29"/>
      <c r="F18" s="29">
        <v>30</v>
      </c>
      <c r="G18" s="29">
        <v>30</v>
      </c>
      <c r="H18" s="29">
        <v>30</v>
      </c>
      <c r="I18" s="29">
        <v>30</v>
      </c>
      <c r="J18" s="29">
        <v>30</v>
      </c>
      <c r="K18" s="29">
        <v>30</v>
      </c>
      <c r="L18" s="29">
        <v>30</v>
      </c>
      <c r="M18" s="29">
        <v>30</v>
      </c>
      <c r="N18" s="29">
        <v>30</v>
      </c>
      <c r="O18" s="29">
        <v>30</v>
      </c>
      <c r="P18" s="29">
        <v>30</v>
      </c>
      <c r="Q18" s="29">
        <v>30</v>
      </c>
      <c r="R18" s="29">
        <v>30</v>
      </c>
      <c r="S18" s="29"/>
      <c r="T18" s="29"/>
      <c r="U18" s="29"/>
      <c r="V18" s="29"/>
      <c r="W18" s="29"/>
      <c r="X18" s="30">
        <f t="shared" si="0"/>
        <v>13</v>
      </c>
      <c r="Y18" s="30"/>
      <c r="Z18" s="29"/>
      <c r="AA18" s="29"/>
      <c r="AB18" s="29"/>
      <c r="AC18" s="29">
        <v>30</v>
      </c>
      <c r="AD18" s="29">
        <v>30</v>
      </c>
      <c r="AE18" s="29">
        <v>30</v>
      </c>
      <c r="AF18" s="29">
        <v>30</v>
      </c>
      <c r="AG18" s="29">
        <v>30</v>
      </c>
      <c r="AH18" s="29">
        <v>30</v>
      </c>
      <c r="AI18" s="29">
        <v>30</v>
      </c>
      <c r="AJ18" s="29">
        <v>30</v>
      </c>
      <c r="AK18" s="29">
        <v>30</v>
      </c>
      <c r="AL18" s="29">
        <v>30</v>
      </c>
      <c r="AM18" s="29">
        <v>30</v>
      </c>
      <c r="AN18" s="29">
        <v>30</v>
      </c>
      <c r="AO18" s="29"/>
      <c r="AP18" s="29"/>
      <c r="AQ18" s="29"/>
      <c r="AR18" s="29"/>
      <c r="AS18" s="29"/>
      <c r="AT18" s="30">
        <f t="shared" si="1"/>
        <v>12</v>
      </c>
      <c r="AU18" s="28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30">
        <f t="shared" si="2"/>
        <v>0</v>
      </c>
    </row>
    <row r="19" spans="2:68" ht="7.95" customHeight="1">
      <c r="B19" s="16"/>
      <c r="C19" s="16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30"/>
      <c r="Y19" s="30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30"/>
      <c r="AU19" s="28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30"/>
    </row>
    <row r="20" spans="2:68" ht="18" customHeight="1">
      <c r="B20" s="26" t="s">
        <v>53</v>
      </c>
      <c r="C20" s="16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30"/>
      <c r="Y20" s="30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30"/>
      <c r="AU20" s="28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30"/>
    </row>
    <row r="21" spans="2:68" ht="18" customHeight="1">
      <c r="B21" s="16" t="s">
        <v>34</v>
      </c>
      <c r="C21" s="16" t="s">
        <v>54</v>
      </c>
      <c r="D21" s="29"/>
      <c r="E21" s="29"/>
      <c r="F21" s="29">
        <v>30</v>
      </c>
      <c r="G21" s="29">
        <v>30</v>
      </c>
      <c r="H21" s="29">
        <v>30</v>
      </c>
      <c r="I21" s="29">
        <v>30</v>
      </c>
      <c r="J21" s="29">
        <v>30</v>
      </c>
      <c r="K21" s="29">
        <v>30</v>
      </c>
      <c r="L21" s="29">
        <v>30</v>
      </c>
      <c r="M21" s="29">
        <v>30</v>
      </c>
      <c r="N21" s="29">
        <v>30</v>
      </c>
      <c r="O21" s="29">
        <v>30</v>
      </c>
      <c r="P21" s="29">
        <v>30</v>
      </c>
      <c r="Q21" s="29">
        <v>30</v>
      </c>
      <c r="R21" s="29">
        <v>30</v>
      </c>
      <c r="S21" s="29">
        <v>30</v>
      </c>
      <c r="T21" s="29">
        <v>30</v>
      </c>
      <c r="U21" s="29"/>
      <c r="V21" s="29"/>
      <c r="W21" s="29"/>
      <c r="X21" s="30">
        <f t="shared" ref="X21:X23" si="3">COUNTIF(D21:W21,"&gt;0")</f>
        <v>15</v>
      </c>
      <c r="Y21" s="30"/>
      <c r="Z21" s="29"/>
      <c r="AA21" s="29"/>
      <c r="AB21" s="29"/>
      <c r="AC21" s="29">
        <v>30</v>
      </c>
      <c r="AD21" s="29">
        <v>30</v>
      </c>
      <c r="AE21" s="29">
        <v>30</v>
      </c>
      <c r="AF21" s="29">
        <v>30</v>
      </c>
      <c r="AG21" s="29">
        <v>30</v>
      </c>
      <c r="AH21" s="29">
        <v>30</v>
      </c>
      <c r="AI21" s="29">
        <v>30</v>
      </c>
      <c r="AJ21" s="29">
        <v>30</v>
      </c>
      <c r="AK21" s="29">
        <v>30</v>
      </c>
      <c r="AL21" s="29">
        <v>30</v>
      </c>
      <c r="AM21" s="29">
        <v>30</v>
      </c>
      <c r="AN21" s="29">
        <v>30</v>
      </c>
      <c r="AO21" s="29"/>
      <c r="AP21" s="29"/>
      <c r="AQ21" s="29"/>
      <c r="AR21" s="29"/>
      <c r="AS21" s="29"/>
      <c r="AT21" s="30">
        <f t="shared" ref="AT21:AT23" si="4">COUNTIF(Z21:AS21,"&gt;0")</f>
        <v>12</v>
      </c>
      <c r="AU21" s="28"/>
      <c r="AV21" s="29"/>
      <c r="AW21" s="29"/>
      <c r="AX21" s="29"/>
      <c r="AY21" s="29">
        <v>0</v>
      </c>
      <c r="AZ21" s="29">
        <v>0</v>
      </c>
      <c r="BA21" s="29">
        <v>0</v>
      </c>
      <c r="BB21" s="29">
        <v>0</v>
      </c>
      <c r="BC21" s="29">
        <v>0</v>
      </c>
      <c r="BD21" s="29">
        <v>0</v>
      </c>
      <c r="BE21" s="29">
        <v>0</v>
      </c>
      <c r="BF21" s="29">
        <v>0</v>
      </c>
      <c r="BG21" s="29">
        <v>0</v>
      </c>
      <c r="BH21" s="29">
        <v>0</v>
      </c>
      <c r="BI21" s="29">
        <v>0</v>
      </c>
      <c r="BJ21" s="29"/>
      <c r="BK21" s="29"/>
      <c r="BL21" s="29"/>
      <c r="BM21" s="29"/>
      <c r="BN21" s="29"/>
      <c r="BO21" s="29"/>
      <c r="BP21" s="30">
        <f t="shared" ref="BP21:BP23" si="5">COUNTIF(AV21:BO21,"&gt;0")</f>
        <v>0</v>
      </c>
    </row>
    <row r="22" spans="2:68" ht="18" customHeight="1">
      <c r="B22" s="256" t="s">
        <v>35</v>
      </c>
      <c r="C22" s="256" t="s">
        <v>55</v>
      </c>
      <c r="D22" s="29"/>
      <c r="E22" s="29"/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/>
      <c r="S22" s="29"/>
      <c r="T22" s="29"/>
      <c r="U22" s="29"/>
      <c r="V22" s="29"/>
      <c r="W22" s="29"/>
      <c r="X22" s="30">
        <f t="shared" si="3"/>
        <v>0</v>
      </c>
      <c r="Y22" s="30"/>
      <c r="Z22" s="29"/>
      <c r="AA22" s="29"/>
      <c r="AB22" s="29"/>
      <c r="AC22" s="258">
        <v>0</v>
      </c>
      <c r="AD22" s="258">
        <v>0</v>
      </c>
      <c r="AE22" s="258">
        <v>0</v>
      </c>
      <c r="AF22" s="258">
        <v>0</v>
      </c>
      <c r="AG22" s="258">
        <v>0</v>
      </c>
      <c r="AH22" s="258">
        <v>0</v>
      </c>
      <c r="AI22" s="258">
        <v>0</v>
      </c>
      <c r="AJ22" s="258">
        <v>0</v>
      </c>
      <c r="AK22" s="258">
        <v>0</v>
      </c>
      <c r="AL22" s="258">
        <v>0</v>
      </c>
      <c r="AM22" s="258">
        <v>0</v>
      </c>
      <c r="AN22" s="258">
        <v>0</v>
      </c>
      <c r="AO22" s="29"/>
      <c r="AP22" s="29"/>
      <c r="AQ22" s="29"/>
      <c r="AR22" s="29"/>
      <c r="AS22" s="29"/>
      <c r="AT22" s="30">
        <f t="shared" si="4"/>
        <v>0</v>
      </c>
      <c r="AU22" s="28"/>
      <c r="AV22" s="29"/>
      <c r="AW22" s="29"/>
      <c r="AX22" s="29"/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/>
      <c r="BK22" s="29"/>
      <c r="BL22" s="29"/>
      <c r="BM22" s="29"/>
      <c r="BN22" s="29"/>
      <c r="BO22" s="29"/>
      <c r="BP22" s="30">
        <f t="shared" si="5"/>
        <v>0</v>
      </c>
    </row>
    <row r="23" spans="2:68" ht="18" customHeight="1">
      <c r="B23" s="63" t="s">
        <v>102</v>
      </c>
      <c r="C23" s="63" t="s">
        <v>103</v>
      </c>
      <c r="D23" s="29"/>
      <c r="E23" s="29"/>
      <c r="F23" s="29">
        <v>15</v>
      </c>
      <c r="G23" s="29">
        <v>15</v>
      </c>
      <c r="H23" s="29">
        <v>15</v>
      </c>
      <c r="I23" s="29">
        <v>15</v>
      </c>
      <c r="J23" s="29">
        <v>15</v>
      </c>
      <c r="K23" s="29">
        <v>15</v>
      </c>
      <c r="L23" s="29">
        <v>15</v>
      </c>
      <c r="M23" s="29">
        <v>15</v>
      </c>
      <c r="N23" s="29">
        <v>15</v>
      </c>
      <c r="O23" s="29">
        <v>15</v>
      </c>
      <c r="P23" s="29">
        <v>15</v>
      </c>
      <c r="Q23" s="29">
        <v>15</v>
      </c>
      <c r="R23" s="29">
        <v>15</v>
      </c>
      <c r="S23" s="29">
        <v>15</v>
      </c>
      <c r="T23" s="29">
        <v>15</v>
      </c>
      <c r="U23" s="29"/>
      <c r="V23" s="29"/>
      <c r="W23" s="29"/>
      <c r="X23" s="30">
        <f t="shared" si="3"/>
        <v>15</v>
      </c>
      <c r="Y23" s="30"/>
      <c r="Z23" s="29"/>
      <c r="AA23" s="29"/>
      <c r="AB23" s="29"/>
      <c r="AC23" s="29"/>
      <c r="AD23" s="29"/>
      <c r="AE23" s="29">
        <v>15</v>
      </c>
      <c r="AF23" s="29">
        <v>15</v>
      </c>
      <c r="AG23" s="29">
        <v>15</v>
      </c>
      <c r="AH23" s="29">
        <v>15</v>
      </c>
      <c r="AI23" s="29">
        <v>15</v>
      </c>
      <c r="AJ23" s="29">
        <v>15</v>
      </c>
      <c r="AK23" s="29">
        <v>15</v>
      </c>
      <c r="AL23" s="29"/>
      <c r="AM23" s="29"/>
      <c r="AN23" s="29"/>
      <c r="AO23" s="29"/>
      <c r="AP23" s="29"/>
      <c r="AQ23" s="29"/>
      <c r="AR23" s="29"/>
      <c r="AS23" s="29"/>
      <c r="AT23" s="30">
        <f t="shared" si="4"/>
        <v>7</v>
      </c>
      <c r="AU23" s="28"/>
      <c r="AV23" s="29"/>
      <c r="AW23" s="29"/>
      <c r="AX23" s="29"/>
      <c r="AY23" s="29">
        <v>0</v>
      </c>
      <c r="AZ23" s="29">
        <v>15</v>
      </c>
      <c r="BA23" s="29">
        <v>15</v>
      </c>
      <c r="BB23" s="29">
        <v>15</v>
      </c>
      <c r="BC23" s="29"/>
      <c r="BD23" s="29"/>
      <c r="BE23" s="29"/>
      <c r="BF23" s="29"/>
      <c r="BG23" s="29">
        <v>15</v>
      </c>
      <c r="BH23" s="29">
        <v>15</v>
      </c>
      <c r="BI23" s="29">
        <v>15</v>
      </c>
      <c r="BJ23" s="29"/>
      <c r="BK23" s="29"/>
      <c r="BL23" s="29"/>
      <c r="BM23" s="29"/>
      <c r="BN23" s="29"/>
      <c r="BO23" s="29"/>
      <c r="BP23" s="30">
        <f t="shared" si="5"/>
        <v>6</v>
      </c>
    </row>
    <row r="24" spans="2:68" ht="7.95" customHeight="1">
      <c r="B24" s="16"/>
      <c r="C24" s="16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30"/>
      <c r="Y24" s="30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30"/>
      <c r="AU24" s="28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30"/>
    </row>
    <row r="25" spans="2:68" ht="18" customHeight="1">
      <c r="B25" s="26" t="s">
        <v>114</v>
      </c>
      <c r="C25" s="26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30"/>
      <c r="Y25" s="30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30"/>
      <c r="AU25" s="28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30"/>
    </row>
    <row r="26" spans="2:68" ht="18" customHeight="1">
      <c r="B26" s="16" t="s">
        <v>56</v>
      </c>
      <c r="C26" s="16" t="s">
        <v>59</v>
      </c>
      <c r="D26" s="29"/>
      <c r="E26" s="29"/>
      <c r="F26" s="29">
        <v>120</v>
      </c>
      <c r="G26" s="29">
        <v>120</v>
      </c>
      <c r="H26" s="29">
        <v>120</v>
      </c>
      <c r="I26" s="29">
        <v>120</v>
      </c>
      <c r="J26" s="29">
        <v>120</v>
      </c>
      <c r="K26" s="29">
        <v>120</v>
      </c>
      <c r="L26" s="29">
        <v>120</v>
      </c>
      <c r="M26" s="29">
        <v>120</v>
      </c>
      <c r="N26" s="29">
        <v>120</v>
      </c>
      <c r="O26" s="29">
        <v>120</v>
      </c>
      <c r="P26" s="29">
        <v>120</v>
      </c>
      <c r="Q26" s="29">
        <v>120</v>
      </c>
      <c r="R26" s="29">
        <v>120</v>
      </c>
      <c r="S26" s="29"/>
      <c r="T26" s="29"/>
      <c r="U26" s="29"/>
      <c r="V26" s="29"/>
      <c r="W26" s="29"/>
      <c r="X26" s="30">
        <f t="shared" si="0"/>
        <v>13</v>
      </c>
      <c r="Y26" s="30"/>
      <c r="Z26" s="29"/>
      <c r="AA26" s="29"/>
      <c r="AB26" s="29"/>
      <c r="AC26" s="29">
        <v>120</v>
      </c>
      <c r="AD26" s="29">
        <v>120</v>
      </c>
      <c r="AE26" s="29">
        <v>120</v>
      </c>
      <c r="AF26" s="29">
        <v>120</v>
      </c>
      <c r="AG26" s="29">
        <v>120</v>
      </c>
      <c r="AH26" s="29">
        <v>120</v>
      </c>
      <c r="AI26" s="29">
        <v>120</v>
      </c>
      <c r="AJ26" s="29">
        <v>120</v>
      </c>
      <c r="AK26" s="29">
        <v>120</v>
      </c>
      <c r="AL26" s="29">
        <v>120</v>
      </c>
      <c r="AM26" s="29">
        <v>120</v>
      </c>
      <c r="AN26" s="29">
        <v>120</v>
      </c>
      <c r="AO26" s="29">
        <v>0</v>
      </c>
      <c r="AP26" s="29"/>
      <c r="AQ26" s="29"/>
      <c r="AR26" s="29"/>
      <c r="AS26" s="29"/>
      <c r="AT26" s="30">
        <f t="shared" si="1"/>
        <v>12</v>
      </c>
      <c r="AU26" s="28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30">
        <f t="shared" si="2"/>
        <v>0</v>
      </c>
    </row>
    <row r="27" spans="2:68" ht="18" customHeight="1">
      <c r="B27" s="16" t="s">
        <v>57</v>
      </c>
      <c r="C27" s="16" t="s">
        <v>61</v>
      </c>
      <c r="D27" s="29"/>
      <c r="E27" s="29"/>
      <c r="F27" s="29">
        <v>120</v>
      </c>
      <c r="G27" s="29">
        <v>120</v>
      </c>
      <c r="H27" s="29">
        <v>120</v>
      </c>
      <c r="I27" s="29">
        <v>120</v>
      </c>
      <c r="J27" s="29">
        <v>120</v>
      </c>
      <c r="K27" s="29">
        <v>120</v>
      </c>
      <c r="L27" s="29">
        <v>120</v>
      </c>
      <c r="M27" s="29">
        <v>120</v>
      </c>
      <c r="N27" s="29">
        <v>120</v>
      </c>
      <c r="O27" s="29">
        <v>120</v>
      </c>
      <c r="P27" s="29">
        <v>120</v>
      </c>
      <c r="Q27" s="29">
        <v>120</v>
      </c>
      <c r="R27" s="29">
        <v>120</v>
      </c>
      <c r="S27" s="29"/>
      <c r="T27" s="29"/>
      <c r="U27" s="29"/>
      <c r="V27" s="29"/>
      <c r="W27" s="29"/>
      <c r="X27" s="30">
        <f t="shared" si="0"/>
        <v>13</v>
      </c>
      <c r="Y27" s="30"/>
      <c r="Z27" s="29"/>
      <c r="AA27" s="29"/>
      <c r="AB27" s="29"/>
      <c r="AC27" s="29">
        <v>120</v>
      </c>
      <c r="AD27" s="29">
        <v>120</v>
      </c>
      <c r="AE27" s="29">
        <v>120</v>
      </c>
      <c r="AF27" s="29">
        <v>120</v>
      </c>
      <c r="AG27" s="29">
        <v>120</v>
      </c>
      <c r="AH27" s="29">
        <v>120</v>
      </c>
      <c r="AI27" s="29">
        <v>120</v>
      </c>
      <c r="AJ27" s="29">
        <v>120</v>
      </c>
      <c r="AK27" s="29">
        <v>120</v>
      </c>
      <c r="AL27" s="29">
        <v>120</v>
      </c>
      <c r="AM27" s="29">
        <v>120</v>
      </c>
      <c r="AN27" s="29">
        <v>120</v>
      </c>
      <c r="AO27" s="29">
        <v>0</v>
      </c>
      <c r="AP27" s="29"/>
      <c r="AQ27" s="29"/>
      <c r="AR27" s="29"/>
      <c r="AS27" s="29"/>
      <c r="AT27" s="30">
        <f t="shared" si="1"/>
        <v>12</v>
      </c>
      <c r="AU27" s="28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30">
        <f t="shared" si="2"/>
        <v>0</v>
      </c>
    </row>
    <row r="28" spans="2:68" ht="18" customHeight="1">
      <c r="B28" s="16" t="s">
        <v>58</v>
      </c>
      <c r="C28" s="16" t="s">
        <v>63</v>
      </c>
      <c r="D28" s="29"/>
      <c r="E28" s="29"/>
      <c r="F28" s="29">
        <v>120</v>
      </c>
      <c r="G28" s="29">
        <v>120</v>
      </c>
      <c r="H28" s="29">
        <v>120</v>
      </c>
      <c r="I28" s="29">
        <v>120</v>
      </c>
      <c r="J28" s="29">
        <v>120</v>
      </c>
      <c r="K28" s="29">
        <v>120</v>
      </c>
      <c r="L28" s="29">
        <v>120</v>
      </c>
      <c r="M28" s="29">
        <v>120</v>
      </c>
      <c r="N28" s="29">
        <v>120</v>
      </c>
      <c r="O28" s="29">
        <v>120</v>
      </c>
      <c r="P28" s="29">
        <v>120</v>
      </c>
      <c r="Q28" s="29">
        <v>120</v>
      </c>
      <c r="R28" s="29">
        <v>120</v>
      </c>
      <c r="S28" s="29"/>
      <c r="T28" s="29"/>
      <c r="U28" s="29"/>
      <c r="V28" s="29"/>
      <c r="W28" s="29"/>
      <c r="X28" s="30">
        <f t="shared" si="0"/>
        <v>13</v>
      </c>
      <c r="Y28" s="30"/>
      <c r="Z28" s="29"/>
      <c r="AA28" s="29"/>
      <c r="AB28" s="29"/>
      <c r="AC28" s="29">
        <v>120</v>
      </c>
      <c r="AD28" s="29">
        <v>120</v>
      </c>
      <c r="AE28" s="29">
        <v>120</v>
      </c>
      <c r="AF28" s="29">
        <v>120</v>
      </c>
      <c r="AG28" s="29">
        <v>120</v>
      </c>
      <c r="AH28" s="29">
        <v>120</v>
      </c>
      <c r="AI28" s="29">
        <v>120</v>
      </c>
      <c r="AJ28" s="29">
        <v>120</v>
      </c>
      <c r="AK28" s="29">
        <v>120</v>
      </c>
      <c r="AL28" s="29">
        <v>120</v>
      </c>
      <c r="AM28" s="29">
        <v>120</v>
      </c>
      <c r="AN28" s="29">
        <v>120</v>
      </c>
      <c r="AO28" s="29">
        <v>0</v>
      </c>
      <c r="AP28" s="29"/>
      <c r="AQ28" s="29"/>
      <c r="AR28" s="29"/>
      <c r="AS28" s="29"/>
      <c r="AT28" s="30">
        <f t="shared" si="1"/>
        <v>12</v>
      </c>
      <c r="AU28" s="28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30">
        <f t="shared" si="2"/>
        <v>0</v>
      </c>
    </row>
    <row r="29" spans="2:68" ht="18" customHeight="1">
      <c r="B29" s="16" t="s">
        <v>60</v>
      </c>
      <c r="C29" s="16" t="s">
        <v>65</v>
      </c>
      <c r="D29" s="29"/>
      <c r="E29" s="29"/>
      <c r="F29" s="29">
        <v>120</v>
      </c>
      <c r="G29" s="29">
        <v>120</v>
      </c>
      <c r="H29" s="29">
        <v>120</v>
      </c>
      <c r="I29" s="29">
        <v>120</v>
      </c>
      <c r="J29" s="29">
        <v>120</v>
      </c>
      <c r="K29" s="29">
        <v>120</v>
      </c>
      <c r="L29" s="29">
        <v>120</v>
      </c>
      <c r="M29" s="29">
        <v>120</v>
      </c>
      <c r="N29" s="29">
        <v>120</v>
      </c>
      <c r="O29" s="29">
        <v>120</v>
      </c>
      <c r="P29" s="29">
        <v>120</v>
      </c>
      <c r="Q29" s="29">
        <v>120</v>
      </c>
      <c r="R29" s="29">
        <v>120</v>
      </c>
      <c r="S29" s="29"/>
      <c r="T29" s="29"/>
      <c r="U29" s="29"/>
      <c r="V29" s="29"/>
      <c r="W29" s="29"/>
      <c r="X29" s="30">
        <f t="shared" si="0"/>
        <v>13</v>
      </c>
      <c r="Y29" s="30"/>
      <c r="Z29" s="29"/>
      <c r="AA29" s="29"/>
      <c r="AB29" s="29"/>
      <c r="AC29" s="29">
        <v>120</v>
      </c>
      <c r="AD29" s="29">
        <v>120</v>
      </c>
      <c r="AE29" s="29">
        <v>120</v>
      </c>
      <c r="AF29" s="29">
        <v>120</v>
      </c>
      <c r="AG29" s="29">
        <v>120</v>
      </c>
      <c r="AH29" s="29">
        <v>120</v>
      </c>
      <c r="AI29" s="29">
        <v>120</v>
      </c>
      <c r="AJ29" s="29">
        <v>120</v>
      </c>
      <c r="AK29" s="29">
        <v>120</v>
      </c>
      <c r="AL29" s="29">
        <v>120</v>
      </c>
      <c r="AM29" s="29">
        <v>120</v>
      </c>
      <c r="AN29" s="29">
        <v>120</v>
      </c>
      <c r="AO29" s="29">
        <v>0</v>
      </c>
      <c r="AP29" s="29"/>
      <c r="AQ29" s="29"/>
      <c r="AR29" s="29"/>
      <c r="AS29" s="29"/>
      <c r="AT29" s="30">
        <f t="shared" si="1"/>
        <v>12</v>
      </c>
      <c r="AU29" s="28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30">
        <f t="shared" si="2"/>
        <v>0</v>
      </c>
    </row>
    <row r="30" spans="2:68" ht="18" customHeight="1">
      <c r="B30" s="16" t="s">
        <v>62</v>
      </c>
      <c r="C30" s="16" t="s">
        <v>66</v>
      </c>
      <c r="D30" s="29"/>
      <c r="E30" s="29"/>
      <c r="F30" s="29">
        <v>120</v>
      </c>
      <c r="G30" s="29">
        <v>120</v>
      </c>
      <c r="H30" s="29">
        <v>120</v>
      </c>
      <c r="I30" s="29">
        <v>120</v>
      </c>
      <c r="J30" s="29">
        <v>120</v>
      </c>
      <c r="K30" s="29">
        <v>120</v>
      </c>
      <c r="L30" s="29">
        <v>120</v>
      </c>
      <c r="M30" s="29">
        <v>120</v>
      </c>
      <c r="N30" s="29">
        <v>120</v>
      </c>
      <c r="O30" s="29">
        <v>120</v>
      </c>
      <c r="P30" s="29">
        <v>120</v>
      </c>
      <c r="Q30" s="29">
        <v>120</v>
      </c>
      <c r="R30" s="29">
        <v>120</v>
      </c>
      <c r="S30" s="29"/>
      <c r="T30" s="29"/>
      <c r="U30" s="29"/>
      <c r="V30" s="29"/>
      <c r="W30" s="29"/>
      <c r="X30" s="30">
        <f t="shared" si="0"/>
        <v>13</v>
      </c>
      <c r="Y30" s="30"/>
      <c r="Z30" s="29"/>
      <c r="AA30" s="29"/>
      <c r="AB30" s="29"/>
      <c r="AC30" s="29">
        <v>120</v>
      </c>
      <c r="AD30" s="29">
        <v>120</v>
      </c>
      <c r="AE30" s="29">
        <v>120</v>
      </c>
      <c r="AF30" s="29">
        <v>120</v>
      </c>
      <c r="AG30" s="29">
        <v>120</v>
      </c>
      <c r="AH30" s="29">
        <v>120</v>
      </c>
      <c r="AI30" s="29">
        <v>120</v>
      </c>
      <c r="AJ30" s="29">
        <v>120</v>
      </c>
      <c r="AK30" s="29">
        <v>120</v>
      </c>
      <c r="AL30" s="29">
        <v>120</v>
      </c>
      <c r="AM30" s="29">
        <v>120</v>
      </c>
      <c r="AN30" s="29">
        <v>120</v>
      </c>
      <c r="AO30" s="29">
        <v>0</v>
      </c>
      <c r="AP30" s="29"/>
      <c r="AQ30" s="29"/>
      <c r="AR30" s="29"/>
      <c r="AS30" s="29"/>
      <c r="AT30" s="30">
        <f t="shared" si="1"/>
        <v>12</v>
      </c>
      <c r="AU30" s="28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30">
        <f t="shared" si="2"/>
        <v>0</v>
      </c>
    </row>
    <row r="31" spans="2:68" ht="18" customHeight="1">
      <c r="B31" s="16" t="s">
        <v>64</v>
      </c>
      <c r="C31" s="16" t="s">
        <v>67</v>
      </c>
      <c r="D31" s="29"/>
      <c r="E31" s="29"/>
      <c r="F31" s="29">
        <v>120</v>
      </c>
      <c r="G31" s="29">
        <v>120</v>
      </c>
      <c r="H31" s="29">
        <v>120</v>
      </c>
      <c r="I31" s="29">
        <v>120</v>
      </c>
      <c r="J31" s="29">
        <v>120</v>
      </c>
      <c r="K31" s="29">
        <v>120</v>
      </c>
      <c r="L31" s="29">
        <v>120</v>
      </c>
      <c r="M31" s="29">
        <v>120</v>
      </c>
      <c r="N31" s="29">
        <v>120</v>
      </c>
      <c r="O31" s="29">
        <v>120</v>
      </c>
      <c r="P31" s="29">
        <v>120</v>
      </c>
      <c r="Q31" s="29">
        <v>120</v>
      </c>
      <c r="R31" s="29">
        <v>120</v>
      </c>
      <c r="S31" s="29"/>
      <c r="T31" s="29"/>
      <c r="U31" s="29"/>
      <c r="V31" s="29"/>
      <c r="W31" s="29"/>
      <c r="X31" s="30">
        <f t="shared" si="0"/>
        <v>13</v>
      </c>
      <c r="Y31" s="30"/>
      <c r="Z31" s="29"/>
      <c r="AA31" s="29"/>
      <c r="AB31" s="29"/>
      <c r="AC31" s="29">
        <v>120</v>
      </c>
      <c r="AD31" s="29">
        <v>120</v>
      </c>
      <c r="AE31" s="29">
        <v>120</v>
      </c>
      <c r="AF31" s="29">
        <v>120</v>
      </c>
      <c r="AG31" s="29">
        <v>120</v>
      </c>
      <c r="AH31" s="29">
        <v>120</v>
      </c>
      <c r="AI31" s="29">
        <v>120</v>
      </c>
      <c r="AJ31" s="29">
        <v>120</v>
      </c>
      <c r="AK31" s="29">
        <v>120</v>
      </c>
      <c r="AL31" s="29">
        <v>120</v>
      </c>
      <c r="AM31" s="29">
        <v>120</v>
      </c>
      <c r="AN31" s="29">
        <v>120</v>
      </c>
      <c r="AO31" s="29">
        <v>0</v>
      </c>
      <c r="AP31" s="29"/>
      <c r="AQ31" s="29"/>
      <c r="AR31" s="29"/>
      <c r="AS31" s="29"/>
      <c r="AT31" s="30">
        <f t="shared" si="1"/>
        <v>12</v>
      </c>
      <c r="AU31" s="28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30">
        <f t="shared" si="2"/>
        <v>0</v>
      </c>
    </row>
    <row r="32" spans="2:68" ht="7.95" customHeight="1">
      <c r="B32" s="16"/>
      <c r="C32" s="1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  <c r="Y32" s="30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30"/>
      <c r="AU32" s="28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30"/>
    </row>
    <row r="33" spans="2:68" ht="18" customHeight="1">
      <c r="B33" s="26" t="s">
        <v>104</v>
      </c>
      <c r="C33" s="16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30"/>
      <c r="AU33" s="28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30"/>
    </row>
    <row r="34" spans="2:68" ht="18" customHeight="1">
      <c r="B34" s="16" t="s">
        <v>109</v>
      </c>
      <c r="C34" s="16" t="s">
        <v>106</v>
      </c>
      <c r="D34" s="29"/>
      <c r="E34" s="29"/>
      <c r="F34" s="29">
        <v>120</v>
      </c>
      <c r="G34" s="29"/>
      <c r="H34" s="29">
        <v>120</v>
      </c>
      <c r="I34" s="29"/>
      <c r="J34" s="29">
        <v>120</v>
      </c>
      <c r="K34" s="29"/>
      <c r="L34" s="29"/>
      <c r="M34" s="29"/>
      <c r="N34" s="29">
        <v>120</v>
      </c>
      <c r="O34" s="29"/>
      <c r="P34" s="29">
        <v>120</v>
      </c>
      <c r="Q34" s="29"/>
      <c r="R34" s="29">
        <v>120</v>
      </c>
      <c r="S34" s="29"/>
      <c r="T34" s="29"/>
      <c r="U34" s="29"/>
      <c r="V34" s="29"/>
      <c r="W34" s="29"/>
      <c r="X34" s="30">
        <f t="shared" ref="X34:X36" si="6">COUNTIF(D34:W34,"&gt;0")</f>
        <v>6</v>
      </c>
      <c r="Y34" s="30"/>
      <c r="Z34" s="29"/>
      <c r="AA34" s="29"/>
      <c r="AB34" s="29"/>
      <c r="AC34" s="29">
        <v>120</v>
      </c>
      <c r="AD34" s="29"/>
      <c r="AE34" s="29"/>
      <c r="AF34" s="29">
        <v>120</v>
      </c>
      <c r="AG34" s="29"/>
      <c r="AH34" s="29">
        <v>120</v>
      </c>
      <c r="AI34" s="29"/>
      <c r="AJ34" s="29">
        <v>120</v>
      </c>
      <c r="AK34" s="29"/>
      <c r="AL34" s="29">
        <v>120</v>
      </c>
      <c r="AM34" s="29"/>
      <c r="AN34" s="29"/>
      <c r="AO34" s="29"/>
      <c r="AP34" s="29"/>
      <c r="AQ34" s="29"/>
      <c r="AR34" s="29"/>
      <c r="AS34" s="29"/>
      <c r="AT34" s="30">
        <f t="shared" ref="AT34:AT36" si="7">COUNTIF(Z34:AS34,"&gt;0")</f>
        <v>5</v>
      </c>
      <c r="AU34" s="28"/>
      <c r="AV34" s="29"/>
      <c r="AW34" s="29"/>
      <c r="AX34" s="29"/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/>
      <c r="BK34" s="29"/>
      <c r="BL34" s="29"/>
      <c r="BM34" s="29"/>
      <c r="BN34" s="29"/>
      <c r="BO34" s="29"/>
      <c r="BP34" s="30">
        <f t="shared" ref="BP34:BP36" si="8">COUNTIF(AV34:BO34,"&gt;0")</f>
        <v>0</v>
      </c>
    </row>
    <row r="35" spans="2:68" ht="18" customHeight="1">
      <c r="B35" s="16" t="s">
        <v>110</v>
      </c>
      <c r="C35" s="16" t="s">
        <v>107</v>
      </c>
      <c r="D35" s="29"/>
      <c r="E35" s="29"/>
      <c r="F35" s="29"/>
      <c r="G35" s="29"/>
      <c r="H35" s="29"/>
      <c r="I35" s="29">
        <v>120</v>
      </c>
      <c r="J35" s="29"/>
      <c r="K35" s="29"/>
      <c r="L35" s="29"/>
      <c r="M35" s="29">
        <v>120</v>
      </c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>
        <f t="shared" si="6"/>
        <v>2</v>
      </c>
      <c r="Y35" s="30"/>
      <c r="Z35" s="29"/>
      <c r="AA35" s="29"/>
      <c r="AB35" s="29"/>
      <c r="AC35" s="29"/>
      <c r="AD35" s="29"/>
      <c r="AE35" s="29">
        <v>120</v>
      </c>
      <c r="AF35" s="29"/>
      <c r="AG35" s="29"/>
      <c r="AH35" s="29"/>
      <c r="AI35" s="29">
        <v>120</v>
      </c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30">
        <f t="shared" si="7"/>
        <v>2</v>
      </c>
      <c r="AU35" s="28"/>
      <c r="AV35" s="29"/>
      <c r="AW35" s="29"/>
      <c r="AX35" s="29"/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29">
        <v>0</v>
      </c>
      <c r="BF35" s="29">
        <v>0</v>
      </c>
      <c r="BG35" s="29">
        <v>0</v>
      </c>
      <c r="BH35" s="29">
        <v>0</v>
      </c>
      <c r="BI35" s="29">
        <v>0</v>
      </c>
      <c r="BJ35" s="29"/>
      <c r="BK35" s="29"/>
      <c r="BL35" s="29"/>
      <c r="BM35" s="29"/>
      <c r="BN35" s="29"/>
      <c r="BO35" s="29"/>
      <c r="BP35" s="30">
        <f t="shared" si="8"/>
        <v>0</v>
      </c>
    </row>
    <row r="36" spans="2:68" ht="18" customHeight="1">
      <c r="B36" s="16" t="s">
        <v>111</v>
      </c>
      <c r="C36" s="16" t="s">
        <v>108</v>
      </c>
      <c r="D36" s="29"/>
      <c r="E36" s="29"/>
      <c r="F36" s="29">
        <v>120</v>
      </c>
      <c r="G36" s="29">
        <v>120</v>
      </c>
      <c r="H36" s="29"/>
      <c r="I36" s="29">
        <v>120</v>
      </c>
      <c r="J36" s="29"/>
      <c r="K36" s="29">
        <v>120</v>
      </c>
      <c r="L36" s="29">
        <v>120</v>
      </c>
      <c r="M36" s="29"/>
      <c r="N36" s="29">
        <v>120</v>
      </c>
      <c r="O36" s="29">
        <v>120</v>
      </c>
      <c r="P36" s="29">
        <v>120</v>
      </c>
      <c r="Q36" s="29"/>
      <c r="R36" s="29"/>
      <c r="S36" s="29"/>
      <c r="T36" s="29"/>
      <c r="U36" s="29"/>
      <c r="V36" s="29"/>
      <c r="W36" s="29"/>
      <c r="X36" s="30">
        <f t="shared" si="6"/>
        <v>8</v>
      </c>
      <c r="Y36" s="30"/>
      <c r="Z36" s="29"/>
      <c r="AA36" s="29"/>
      <c r="AB36" s="29"/>
      <c r="AC36" s="29">
        <v>120</v>
      </c>
      <c r="AD36" s="29"/>
      <c r="AE36" s="29">
        <v>120</v>
      </c>
      <c r="AF36" s="29">
        <v>120</v>
      </c>
      <c r="AG36" s="29">
        <v>120</v>
      </c>
      <c r="AH36" s="29"/>
      <c r="AI36" s="29"/>
      <c r="AJ36" s="29"/>
      <c r="AK36" s="29"/>
      <c r="AL36" s="29">
        <v>120</v>
      </c>
      <c r="AM36" s="29"/>
      <c r="AN36" s="29">
        <v>120</v>
      </c>
      <c r="AO36" s="29"/>
      <c r="AP36" s="29"/>
      <c r="AQ36" s="29"/>
      <c r="AR36" s="29"/>
      <c r="AS36" s="29"/>
      <c r="AT36" s="30">
        <f t="shared" si="7"/>
        <v>6</v>
      </c>
      <c r="AU36" s="28"/>
      <c r="AV36" s="29"/>
      <c r="AW36" s="29"/>
      <c r="AX36" s="29"/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/>
      <c r="BK36" s="29"/>
      <c r="BL36" s="29"/>
      <c r="BM36" s="29"/>
      <c r="BN36" s="29"/>
      <c r="BO36" s="29"/>
      <c r="BP36" s="30">
        <f t="shared" si="8"/>
        <v>0</v>
      </c>
    </row>
    <row r="37" spans="2:68" ht="18" customHeight="1">
      <c r="B37" s="16"/>
      <c r="C37" s="16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</row>
    <row r="38" spans="2:68">
      <c r="B38" s="22"/>
      <c r="C38" s="22"/>
      <c r="Z38" s="23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5"/>
      <c r="BO38" s="5"/>
    </row>
    <row r="39" spans="2:68">
      <c r="B39" s="22"/>
      <c r="C39" s="22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5"/>
      <c r="BO39" s="5"/>
    </row>
    <row r="40" spans="2:68" ht="16.95" customHeight="1">
      <c r="B40" s="22"/>
      <c r="C40" s="22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5"/>
      <c r="BO40" s="5"/>
    </row>
    <row r="41" spans="2:68">
      <c r="B41" s="22"/>
      <c r="C41" s="22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</row>
    <row r="42" spans="2:68">
      <c r="B42" s="22"/>
      <c r="C42" s="22"/>
      <c r="AT42" s="19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</row>
    <row r="43" spans="2:68">
      <c r="B43" s="22"/>
      <c r="C43" s="22"/>
      <c r="AT43" s="19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2:68">
      <c r="B44" s="22"/>
      <c r="C44" s="22"/>
      <c r="AT44" s="19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</row>
    <row r="45" spans="2:68">
      <c r="B45" s="22"/>
      <c r="C45" s="22"/>
      <c r="AT45" s="19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</row>
    <row r="46" spans="2:68">
      <c r="B46" s="22"/>
      <c r="C46" s="22"/>
      <c r="AT46" s="19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</row>
  </sheetData>
  <mergeCells count="9">
    <mergeCell ref="D5:W5"/>
    <mergeCell ref="Z5:AS5"/>
    <mergeCell ref="AV5:BO5"/>
    <mergeCell ref="B1:BO1"/>
    <mergeCell ref="B2:BO2"/>
    <mergeCell ref="U3:X3"/>
    <mergeCell ref="Z3:AC3"/>
    <mergeCell ref="AE3:AH3"/>
    <mergeCell ref="AJ3:AM3"/>
  </mergeCells>
  <conditionalFormatting sqref="B2 D3:U3 Y3:Z3 AD3:AE3 AI3:AJ3 AS3:BN3 D4:V4 Z4 AD4 AT4:BO4 Z8:AS18 AV8:BO18 BQ9:XFD9 Y9:Y18 AU9:AU18 D37:BO37 D38:Y38 BN38:BO40 D39:Z40 D41:BO46 D47:XFD1048576">
    <cfRule type="cellIs" dxfId="26" priority="12" operator="equal">
      <formula>0</formula>
    </cfRule>
    <cfRule type="cellIs" dxfId="25" priority="23" operator="between">
      <formula>70.99999</formula>
      <formula>900</formula>
    </cfRule>
    <cfRule type="cellIs" dxfId="24" priority="24" stopIfTrue="1" operator="between">
      <formula>40</formula>
      <formula>70</formula>
    </cfRule>
    <cfRule type="cellIs" dxfId="23" priority="25" operator="between">
      <formula>26</formula>
      <formula>39.99999999</formula>
    </cfRule>
    <cfRule type="cellIs" dxfId="22" priority="26" operator="between">
      <formula>16</formula>
      <formula>25.999999</formula>
    </cfRule>
    <cfRule type="cellIs" dxfId="21" priority="27" stopIfTrue="1" operator="between">
      <formula>1</formula>
      <formula>15.999999</formula>
    </cfRule>
  </conditionalFormatting>
  <conditionalFormatting sqref="C38:C46">
    <cfRule type="cellIs" dxfId="20" priority="13" operator="between">
      <formula>60</formula>
      <formula>999</formula>
    </cfRule>
    <cfRule type="cellIs" dxfId="19" priority="14" operator="between">
      <formula>30</formula>
      <formula>59.999999</formula>
    </cfRule>
    <cfRule type="cellIs" dxfId="18" priority="15" operator="between">
      <formula>15.91</formula>
      <formula>29.999999</formula>
    </cfRule>
    <cfRule type="cellIs" dxfId="17" priority="16" operator="between">
      <formula>10</formula>
      <formula>15.99999</formula>
    </cfRule>
    <cfRule type="cellIs" dxfId="16" priority="17" operator="between">
      <formula>0.01</formula>
      <formula>9.9999</formula>
    </cfRule>
  </conditionalFormatting>
  <conditionalFormatting sqref="D8:W36 Y19:AS36 AU19:BO36">
    <cfRule type="cellIs" dxfId="15" priority="1" operator="equal">
      <formula>0</formula>
    </cfRule>
    <cfRule type="cellIs" dxfId="14" priority="7" operator="between">
      <formula>70.99999</formula>
      <formula>900</formula>
    </cfRule>
    <cfRule type="cellIs" dxfId="13" priority="8" stopIfTrue="1" operator="between">
      <formula>40</formula>
      <formula>70</formula>
    </cfRule>
    <cfRule type="cellIs" dxfId="12" priority="9" operator="between">
      <formula>26</formula>
      <formula>39.99999999</formula>
    </cfRule>
    <cfRule type="cellIs" dxfId="11" priority="10" operator="between">
      <formula>16</formula>
      <formula>25.999999</formula>
    </cfRule>
    <cfRule type="cellIs" dxfId="10" priority="11" stopIfTrue="1" operator="between">
      <formula>1</formula>
      <formula>15.999999</formula>
    </cfRule>
  </conditionalFormatting>
  <conditionalFormatting sqref="BP1:XFD2 BO3:XFD3 BP4:XFD7 BQ8:XFD8 BP37:XFD46">
    <cfRule type="cellIs" dxfId="9" priority="18" operator="between">
      <formula>48</formula>
      <formula>900</formula>
    </cfRule>
    <cfRule type="cellIs" dxfId="8" priority="19" operator="between">
      <formula>36</formula>
      <formula>47.9999999</formula>
    </cfRule>
    <cfRule type="cellIs" dxfId="7" priority="20" stopIfTrue="1" operator="between">
      <formula>26</formula>
      <formula>35.99999999</formula>
    </cfRule>
    <cfRule type="cellIs" dxfId="6" priority="21" stopIfTrue="1" operator="between">
      <formula>18</formula>
      <formula>25.999999</formula>
    </cfRule>
    <cfRule type="cellIs" dxfId="5" priority="22" stopIfTrue="1" operator="between">
      <formula>1</formula>
      <formula>17.999999</formula>
    </cfRule>
  </conditionalFormatting>
  <conditionalFormatting sqref="BQ10:XFD36">
    <cfRule type="cellIs" dxfId="4" priority="2" operator="between">
      <formula>48</formula>
      <formula>900</formula>
    </cfRule>
    <cfRule type="cellIs" dxfId="3" priority="3" operator="between">
      <formula>36</formula>
      <formula>47.9999999</formula>
    </cfRule>
    <cfRule type="cellIs" dxfId="2" priority="4" stopIfTrue="1" operator="between">
      <formula>26</formula>
      <formula>35.99999999</formula>
    </cfRule>
    <cfRule type="cellIs" dxfId="1" priority="5" stopIfTrue="1" operator="between">
      <formula>18</formula>
      <formula>25.999999</formula>
    </cfRule>
    <cfRule type="cellIs" dxfId="0" priority="6" stopIfTrue="1" operator="between">
      <formula>1</formula>
      <formula>17.999999</formula>
    </cfRule>
  </conditionalFormatting>
  <pageMargins left="0.25" right="0.25" top="0.75" bottom="0.75" header="0.3" footer="0.3"/>
  <pageSetup paperSize="4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Coverage Concept</vt:lpstr>
      <vt:lpstr>Coverage LOS</vt:lpstr>
      <vt:lpstr>Ridership Concept</vt:lpstr>
      <vt:lpstr>Ridership LOS</vt:lpstr>
      <vt:lpstr>'Coverage LOS'!Print_Area</vt:lpstr>
      <vt:lpstr>'Ridership LOS'!Print_Area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Soto</dc:creator>
  <cp:lastModifiedBy>Oona Smith</cp:lastModifiedBy>
  <cp:lastPrinted>2025-10-20T19:07:12Z</cp:lastPrinted>
  <dcterms:created xsi:type="dcterms:W3CDTF">2025-06-12T20:16:47Z</dcterms:created>
  <dcterms:modified xsi:type="dcterms:W3CDTF">2026-05-28T21:00:21Z</dcterms:modified>
</cp:coreProperties>
</file>